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40" windowWidth="25500" windowHeight="7120" tabRatio="601" activeTab="0"/>
  </bookViews>
  <sheets>
    <sheet name="Gruodžio 6 - 12 d.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<sst xmlns="http://schemas.openxmlformats.org/spreadsheetml/2006/main" count="156" uniqueCount="104">
  <si>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Monstrų universitetas
(Monsters University)</t>
  </si>
  <si>
    <t>IS</t>
  </si>
  <si>
    <t>-</t>
  </si>
  <si>
    <t>Trispalvis
(Tricolour)</t>
  </si>
  <si>
    <t>VŠĮ Filmuva</t>
  </si>
  <si>
    <t>Forum Cinemas /
Paramount</t>
  </si>
  <si>
    <t>Karti, karti
(Gorko)</t>
  </si>
  <si>
    <t>Best Film</t>
  </si>
  <si>
    <t>Gravitacija
(Gravity)</t>
  </si>
  <si>
    <t>ACME Film</t>
  </si>
  <si>
    <t>Sparnai
(Planes)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</si>
  <si>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</si>
  <si>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</si>
  <si>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</si>
  <si>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</si>
  <si>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</si>
  <si>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</si>
  <si>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</si>
  <si>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Patarėjas
(The Counselor)</t>
  </si>
  <si>
    <t>Pistonai: Filmas</t>
  </si>
  <si>
    <t>Garso architektūra</t>
  </si>
  <si>
    <t>Laiškai Sofijai
(Letters to Sofia)</t>
  </si>
  <si>
    <t>ACME Film</t>
  </si>
  <si>
    <t>Senis
(Oldboy)</t>
  </si>
  <si>
    <t>Stalingradas
(Stalingrad)</t>
  </si>
  <si>
    <t>Turbo</t>
  </si>
  <si>
    <t>Gruodžio 6 - 12 d. Lietuvos kino teatruose rodytų filmų top-30</t>
  </si>
  <si>
    <t>Lapkričio 29 -
gruodžio 5 d. 
pajamos
(Lt)</t>
  </si>
  <si>
    <t>Gruodžio
 6 - 12 d. 
pajamos
(Lt)</t>
  </si>
  <si>
    <t>Gruodžio
 6 - 12 d. 
žiūrovų
sk.</t>
  </si>
  <si>
    <t>Gruodžio
 6 - 12 d. 
pajamos
(Eur)</t>
  </si>
  <si>
    <t>Purvas
(Filth)</t>
  </si>
  <si>
    <t>Sibirietiškas auklėjimas
(Educazione Siberiana)</t>
  </si>
  <si>
    <t>Forum Cinemas /
WDSMPI</t>
  </si>
  <si>
    <t>Toras 2. Tamsos pasaulis
(Thor 2. Thor 2. The Dark World)</t>
  </si>
  <si>
    <t>Didis grožis
(La Grande belezza / The Great Beauty)</t>
  </si>
  <si>
    <t>Prior Entertainment</t>
  </si>
  <si>
    <t>Debesuota, numatoma mėsos kukulių kruša 2
(Cloudy 2: Revenge of the Leftovers)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</si>
  <si>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</si>
  <si>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</si>
  <si>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</si>
  <si>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</si>
  <si>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</si>
  <si>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</si>
  <si>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</si>
  <si>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</si>
  <si>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</si>
  <si>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</si>
  <si>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</si>
  <si>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</si>
  <si>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Forum Cinemas /
WDSMPI</t>
  </si>
  <si>
    <t>-</t>
  </si>
  <si>
    <t>Bado žaidynės. Ugnies medžioklė
(The Hunger Games: Catching Fire)</t>
  </si>
  <si>
    <t>Gėlėti sapnai
(Moon Indigo)</t>
  </si>
  <si>
    <t>ACME Film</t>
  </si>
  <si>
    <t>Anoniminis tėtis
(Delivery Man)</t>
  </si>
  <si>
    <t>Išankstiniai seansai</t>
  </si>
  <si>
    <t>ACME Film /
Warner Bros.</t>
  </si>
  <si>
    <t>IS</t>
  </si>
  <si>
    <t>N</t>
  </si>
  <si>
    <t>N</t>
  </si>
  <si>
    <t>-</t>
  </si>
  <si>
    <t>-</t>
  </si>
  <si>
    <t>Paslaptinga karalystė
(Epic)</t>
  </si>
  <si>
    <t>Krudžiai
(Croods)</t>
  </si>
  <si>
    <t>Theatrical Film Distribution /
20th Century Fox</t>
  </si>
  <si>
    <t>Lorė
(Lore)</t>
  </si>
  <si>
    <t>Kaunas International Film Festival</t>
  </si>
  <si>
    <t>Hobitas: Smogo dykynė
(Hobbit: The Desolation of Smaug)</t>
  </si>
  <si>
    <t>IS</t>
  </si>
  <si>
    <t>Kalakutai: atgal į ateitį
(Free Birds)</t>
  </si>
  <si>
    <t>Išankstiniai seansai</t>
  </si>
  <si>
    <t>Kapitonas Phillips
(Captain Phillips)</t>
  </si>
  <si>
    <t>Ogis ir tarakonai
(Oggy and the Cockroaches)</t>
  </si>
  <si>
    <t>Paskutinį kartą Vegase
(Last Vegas)</t>
  </si>
  <si>
    <t>Theatrical Film Distribution /
20th Century Fox</t>
  </si>
  <si>
    <t>Theatrical Film Distribution /
20th Century Fox</t>
  </si>
  <si>
    <t>Blogas senelis
(Bad Grandpa)</t>
  </si>
  <si>
    <t>Forum Cinemas /
Paramount</t>
  </si>
  <si>
    <t>Moterys meluoja geriau. Kristina
(Women Lie Better. Kristina)</t>
  </si>
  <si>
    <t>Singing Fish</t>
  </si>
  <si>
    <t>ACME Film /
Sony</t>
  </si>
  <si>
    <t>Legendos susivienija
(The Rise of the Guardians)</t>
  </si>
  <si>
    <t>Forum Cinemas /
Paramount</t>
  </si>
  <si>
    <t>Madagaskaras 3
(Madagascar 3: Europe's Most Wanted)</t>
  </si>
  <si>
    <t>Išbadėjusių žaidynės
(Starving Games)</t>
  </si>
  <si>
    <t>Meilei nereikia žodžių
(Enough Said)</t>
  </si>
  <si>
    <t>Lenktynės
(Rush)</t>
  </si>
  <si>
    <t>Lūžęs gyvenimo ratas
(The Broken Circle Breakdown)</t>
  </si>
  <si>
    <t>Garsas</t>
  </si>
  <si>
    <t>VISO:</t>
  </si>
  <si>
    <t>N</t>
  </si>
  <si>
    <t>Incognito Film</t>
  </si>
  <si>
    <t>-</t>
  </si>
  <si>
    <t>Alisa Stebuklų šalyje
(Alice in Wonderland)</t>
  </si>
  <si>
    <t>-</t>
  </si>
  <si>
    <t>Forum Cinemas /
WDSMPI</t>
  </si>
  <si>
    <t>Ralfas Griovėjas
(Wreck-It Ralph)</t>
  </si>
  <si>
    <t>Loraksas
(Dr. Seuss' The Lorax)</t>
  </si>
  <si>
    <t>Forum Cinemas /
Universal</t>
  </si>
  <si>
    <t>Bjaurusis aš 2
(Despicable Me 2)</t>
  </si>
  <si>
    <t>Forum Cinemas /
Universal</t>
  </si>
  <si>
    <t>Šrekas. Ilgai ir laimingai
(Shrek Forever After)</t>
  </si>
  <si>
    <t>Karališka drąsa
(Brave)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</si>
</sst>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>
      <alignment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9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5.28125" style="3" bestFit="1" customWidth="1"/>
    <col min="4" max="4" width="14.7109375" style="3" bestFit="1" customWidth="1"/>
    <col min="5" max="5" width="14.00390625" style="3" bestFit="1" customWidth="1"/>
    <col min="6" max="6" width="14.7109375" style="3" bestFit="1" customWidth="1"/>
    <col min="7" max="7" width="10.8515625" style="3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26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45</v>
      </c>
      <c r="D3" s="41" t="s">
        <v>28</v>
      </c>
      <c r="E3" s="41" t="s">
        <v>30</v>
      </c>
      <c r="F3" s="41" t="s">
        <v>27</v>
      </c>
      <c r="G3" s="41" t="s">
        <v>46</v>
      </c>
      <c r="H3" s="41" t="s">
        <v>29</v>
      </c>
      <c r="I3" s="41" t="s">
        <v>41</v>
      </c>
      <c r="J3" s="41" t="s">
        <v>17</v>
      </c>
      <c r="K3" s="41" t="s">
        <v>42</v>
      </c>
      <c r="L3" s="41" t="s">
        <v>47</v>
      </c>
      <c r="M3" s="41" t="s">
        <v>12</v>
      </c>
      <c r="N3" s="41" t="s">
        <v>13</v>
      </c>
      <c r="O3" s="41" t="s">
        <v>44</v>
      </c>
      <c r="P3" s="41" t="s">
        <v>14</v>
      </c>
      <c r="Q3" s="42" t="s">
        <v>40</v>
      </c>
    </row>
    <row r="4" spans="1:18" ht="25.5" customHeight="1">
      <c r="A4" s="43">
        <v>1</v>
      </c>
      <c r="B4" s="49">
        <v>1</v>
      </c>
      <c r="C4" s="4" t="s">
        <v>79</v>
      </c>
      <c r="D4" s="32">
        <v>348440.8</v>
      </c>
      <c r="E4" s="52">
        <f aca="true" t="shared" si="0" ref="E4:E13">D4/3.452</f>
        <v>100938.8180764774</v>
      </c>
      <c r="F4" s="52">
        <v>877267.0399999999</v>
      </c>
      <c r="G4" s="17">
        <f>(D4-F4)/F4</f>
        <v>-0.6028110209178724</v>
      </c>
      <c r="H4" s="32">
        <v>24716</v>
      </c>
      <c r="I4" s="31">
        <f>46*7</f>
        <v>322</v>
      </c>
      <c r="J4" s="29">
        <f aca="true" t="shared" si="1" ref="J4:J13">H4/I4</f>
        <v>76.75776397515529</v>
      </c>
      <c r="K4" s="31">
        <v>17</v>
      </c>
      <c r="L4" s="52">
        <v>2</v>
      </c>
      <c r="M4" s="32">
        <v>1225707.8399999999</v>
      </c>
      <c r="N4" s="32">
        <v>85196</v>
      </c>
      <c r="O4" s="52">
        <f aca="true" t="shared" si="2" ref="O4:O13">M4/3.452</f>
        <v>355071.7960602549</v>
      </c>
      <c r="P4" s="54">
        <v>41607</v>
      </c>
      <c r="Q4" s="38" t="s">
        <v>80</v>
      </c>
      <c r="R4" s="15"/>
    </row>
    <row r="5" spans="1:18" ht="25.5" customHeight="1">
      <c r="A5" s="43">
        <f>A4+1</f>
        <v>2</v>
      </c>
      <c r="B5" s="49">
        <v>2</v>
      </c>
      <c r="C5" s="4" t="s">
        <v>24</v>
      </c>
      <c r="D5" s="32">
        <v>127396.7</v>
      </c>
      <c r="E5" s="52">
        <f t="shared" si="0"/>
        <v>36905.18539976825</v>
      </c>
      <c r="F5" s="52">
        <v>228088.6</v>
      </c>
      <c r="G5" s="17">
        <f>(D5-F5)/F5</f>
        <v>-0.4414595907029111</v>
      </c>
      <c r="H5" s="32">
        <v>8568</v>
      </c>
      <c r="I5" s="31">
        <v>185</v>
      </c>
      <c r="J5" s="29">
        <f t="shared" si="1"/>
        <v>46.31351351351351</v>
      </c>
      <c r="K5" s="31">
        <v>10</v>
      </c>
      <c r="L5" s="52">
        <v>2</v>
      </c>
      <c r="M5" s="32">
        <v>355485.3</v>
      </c>
      <c r="N5" s="32">
        <v>23628</v>
      </c>
      <c r="O5" s="52">
        <f t="shared" si="2"/>
        <v>102979.5191193511</v>
      </c>
      <c r="P5" s="54">
        <v>41607</v>
      </c>
      <c r="Q5" s="38" t="s">
        <v>81</v>
      </c>
      <c r="R5" s="15"/>
    </row>
    <row r="6" spans="1:18" ht="25.5" customHeight="1">
      <c r="A6" s="43">
        <f aca="true" t="shared" si="3" ref="A6:A13">A5+1</f>
        <v>3</v>
      </c>
      <c r="B6" s="49" t="s">
        <v>59</v>
      </c>
      <c r="C6" s="4" t="s">
        <v>87</v>
      </c>
      <c r="D6" s="32">
        <v>72061.5</v>
      </c>
      <c r="E6" s="52">
        <f t="shared" si="0"/>
        <v>20875.28968713789</v>
      </c>
      <c r="F6" s="52">
        <v>3881.5</v>
      </c>
      <c r="G6" s="17">
        <f>(D6-F6)/F6</f>
        <v>17.5653742110009</v>
      </c>
      <c r="H6" s="32">
        <v>5069</v>
      </c>
      <c r="I6" s="31">
        <v>213</v>
      </c>
      <c r="J6" s="29">
        <f t="shared" si="1"/>
        <v>23.7981220657277</v>
      </c>
      <c r="K6" s="31">
        <v>12</v>
      </c>
      <c r="L6" s="52">
        <v>1</v>
      </c>
      <c r="M6" s="57">
        <v>75943</v>
      </c>
      <c r="N6" s="57">
        <v>5315</v>
      </c>
      <c r="O6" s="52">
        <f t="shared" si="2"/>
        <v>21999.71031286211</v>
      </c>
      <c r="P6" s="54">
        <v>41614</v>
      </c>
      <c r="Q6" s="38" t="s">
        <v>76</v>
      </c>
      <c r="R6" s="15"/>
    </row>
    <row r="7" spans="1:18" ht="25.5" customHeight="1">
      <c r="A7" s="43">
        <f t="shared" si="3"/>
        <v>4</v>
      </c>
      <c r="B7" s="49" t="s">
        <v>69</v>
      </c>
      <c r="C7" s="4" t="s">
        <v>70</v>
      </c>
      <c r="D7" s="32">
        <v>48621</v>
      </c>
      <c r="E7" s="52">
        <f t="shared" si="0"/>
        <v>14084.878331402086</v>
      </c>
      <c r="F7" s="52" t="s">
        <v>51</v>
      </c>
      <c r="G7" s="52" t="s">
        <v>51</v>
      </c>
      <c r="H7" s="32">
        <v>3483</v>
      </c>
      <c r="I7" s="31">
        <f>16*3</f>
        <v>48</v>
      </c>
      <c r="J7" s="29">
        <f t="shared" si="1"/>
        <v>72.5625</v>
      </c>
      <c r="K7" s="31">
        <v>6</v>
      </c>
      <c r="L7" s="52" t="s">
        <v>69</v>
      </c>
      <c r="M7" s="32">
        <v>48621</v>
      </c>
      <c r="N7" s="32">
        <v>3483</v>
      </c>
      <c r="O7" s="52">
        <f t="shared" si="2"/>
        <v>14084.878331402086</v>
      </c>
      <c r="P7" s="54" t="s">
        <v>71</v>
      </c>
      <c r="Q7" s="38" t="s">
        <v>49</v>
      </c>
      <c r="R7" s="15"/>
    </row>
    <row r="8" spans="1:18" ht="25.5" customHeight="1">
      <c r="A8" s="43">
        <f t="shared" si="3"/>
        <v>5</v>
      </c>
      <c r="B8" s="49">
        <v>3</v>
      </c>
      <c r="C8" s="4" t="s">
        <v>52</v>
      </c>
      <c r="D8" s="32">
        <v>57031</v>
      </c>
      <c r="E8" s="52">
        <f t="shared" si="0"/>
        <v>16521.14716106605</v>
      </c>
      <c r="F8" s="52">
        <v>101563.5</v>
      </c>
      <c r="G8" s="17">
        <f>(D8-F8)/F8</f>
        <v>-0.4384695289154076</v>
      </c>
      <c r="H8" s="32">
        <v>3917</v>
      </c>
      <c r="I8" s="31">
        <v>119</v>
      </c>
      <c r="J8" s="29">
        <f t="shared" si="1"/>
        <v>32.91596638655462</v>
      </c>
      <c r="K8" s="31">
        <v>8</v>
      </c>
      <c r="L8" s="52">
        <v>3</v>
      </c>
      <c r="M8" s="32">
        <v>404276.1</v>
      </c>
      <c r="N8" s="32">
        <v>27544</v>
      </c>
      <c r="O8" s="52">
        <f t="shared" si="2"/>
        <v>117113.58632676708</v>
      </c>
      <c r="P8" s="54">
        <v>41600</v>
      </c>
      <c r="Q8" s="38" t="s">
        <v>36</v>
      </c>
      <c r="R8" s="15"/>
    </row>
    <row r="9" spans="1:18" ht="25.5" customHeight="1">
      <c r="A9" s="43">
        <f t="shared" si="3"/>
        <v>6</v>
      </c>
      <c r="B9" s="49" t="s">
        <v>91</v>
      </c>
      <c r="C9" s="4" t="s">
        <v>55</v>
      </c>
      <c r="D9" s="32">
        <v>44241.5</v>
      </c>
      <c r="E9" s="52">
        <f t="shared" si="0"/>
        <v>12816.193511008112</v>
      </c>
      <c r="F9" s="52" t="s">
        <v>61</v>
      </c>
      <c r="G9" s="52" t="s">
        <v>51</v>
      </c>
      <c r="H9" s="32">
        <v>3105</v>
      </c>
      <c r="I9" s="31">
        <v>157</v>
      </c>
      <c r="J9" s="29">
        <f t="shared" si="1"/>
        <v>19.777070063694268</v>
      </c>
      <c r="K9" s="31">
        <v>8</v>
      </c>
      <c r="L9" s="52">
        <v>1</v>
      </c>
      <c r="M9" s="32">
        <v>44241.5</v>
      </c>
      <c r="N9" s="32">
        <v>3105</v>
      </c>
      <c r="O9" s="52">
        <f t="shared" si="2"/>
        <v>12816.193511008112</v>
      </c>
      <c r="P9" s="54">
        <v>41614</v>
      </c>
      <c r="Q9" s="38" t="s">
        <v>54</v>
      </c>
      <c r="R9" s="15"/>
    </row>
    <row r="10" spans="1:18" ht="25.5" customHeight="1">
      <c r="A10" s="43">
        <f t="shared" si="3"/>
        <v>7</v>
      </c>
      <c r="B10" s="49" t="s">
        <v>58</v>
      </c>
      <c r="C10" s="4" t="s">
        <v>68</v>
      </c>
      <c r="D10" s="32">
        <v>42956.2</v>
      </c>
      <c r="E10" s="52">
        <f t="shared" si="0"/>
        <v>12443.858632676709</v>
      </c>
      <c r="F10" s="52" t="s">
        <v>51</v>
      </c>
      <c r="G10" s="52" t="s">
        <v>51</v>
      </c>
      <c r="H10" s="32">
        <v>2253</v>
      </c>
      <c r="I10" s="31">
        <v>10</v>
      </c>
      <c r="J10" s="29">
        <f t="shared" si="1"/>
        <v>225.3</v>
      </c>
      <c r="K10" s="31">
        <v>10</v>
      </c>
      <c r="L10" s="52" t="s">
        <v>1</v>
      </c>
      <c r="M10" s="32">
        <v>42956.2</v>
      </c>
      <c r="N10" s="32">
        <v>2253</v>
      </c>
      <c r="O10" s="52">
        <f t="shared" si="2"/>
        <v>12443.858632676709</v>
      </c>
      <c r="P10" s="54" t="s">
        <v>56</v>
      </c>
      <c r="Q10" s="38" t="s">
        <v>57</v>
      </c>
      <c r="R10" s="15"/>
    </row>
    <row r="11" spans="1:18" ht="25.5" customHeight="1">
      <c r="A11" s="43">
        <f t="shared" si="3"/>
        <v>8</v>
      </c>
      <c r="B11" s="49" t="s">
        <v>60</v>
      </c>
      <c r="C11" s="4" t="s">
        <v>86</v>
      </c>
      <c r="D11" s="32">
        <v>39259.5</v>
      </c>
      <c r="E11" s="52">
        <f t="shared" si="0"/>
        <v>11372.972190034763</v>
      </c>
      <c r="F11" s="52">
        <v>3162.5</v>
      </c>
      <c r="G11" s="17">
        <f>(D11-F11)/F11</f>
        <v>11.414071146245059</v>
      </c>
      <c r="H11" s="32">
        <v>2598</v>
      </c>
      <c r="I11" s="31">
        <v>121</v>
      </c>
      <c r="J11" s="29">
        <f t="shared" si="1"/>
        <v>21.47107438016529</v>
      </c>
      <c r="K11" s="31">
        <v>7</v>
      </c>
      <c r="L11" s="52">
        <v>1</v>
      </c>
      <c r="M11" s="32">
        <v>42422</v>
      </c>
      <c r="N11" s="32">
        <v>2833</v>
      </c>
      <c r="O11" s="52">
        <f t="shared" si="2"/>
        <v>12289.107763615295</v>
      </c>
      <c r="P11" s="54">
        <v>41614</v>
      </c>
      <c r="Q11" s="38" t="s">
        <v>76</v>
      </c>
      <c r="R11" s="15"/>
    </row>
    <row r="12" spans="1:18" ht="25.5" customHeight="1">
      <c r="A12" s="43">
        <f t="shared" si="3"/>
        <v>9</v>
      </c>
      <c r="B12" s="49">
        <v>4</v>
      </c>
      <c r="C12" s="4" t="s">
        <v>73</v>
      </c>
      <c r="D12" s="32">
        <v>22529.92</v>
      </c>
      <c r="E12" s="52">
        <f t="shared" si="0"/>
        <v>6526.628041714947</v>
      </c>
      <c r="F12" s="52">
        <v>49230.52</v>
      </c>
      <c r="G12" s="17">
        <f>(D12-F12)/F12</f>
        <v>-0.5423586831908337</v>
      </c>
      <c r="H12" s="32">
        <v>1961</v>
      </c>
      <c r="I12" s="31">
        <v>116</v>
      </c>
      <c r="J12" s="29">
        <f t="shared" si="1"/>
        <v>16.905172413793103</v>
      </c>
      <c r="K12" s="31">
        <v>8</v>
      </c>
      <c r="L12" s="52">
        <v>4</v>
      </c>
      <c r="M12" s="31">
        <v>302224.02</v>
      </c>
      <c r="N12" s="31">
        <v>26386</v>
      </c>
      <c r="O12" s="52">
        <f t="shared" si="2"/>
        <v>87550.4113557358</v>
      </c>
      <c r="P12" s="54">
        <v>41593</v>
      </c>
      <c r="Q12" s="38" t="s">
        <v>9</v>
      </c>
      <c r="R12" s="15"/>
    </row>
    <row r="13" spans="1:18" ht="25.5" customHeight="1">
      <c r="A13" s="43">
        <f t="shared" si="3"/>
        <v>10</v>
      </c>
      <c r="B13" s="49">
        <v>7</v>
      </c>
      <c r="C13" s="4" t="s">
        <v>18</v>
      </c>
      <c r="D13" s="32">
        <v>14458</v>
      </c>
      <c r="E13" s="52">
        <f t="shared" si="0"/>
        <v>4188.2966396292</v>
      </c>
      <c r="F13" s="52">
        <v>30445.5</v>
      </c>
      <c r="G13" s="17">
        <f>(D13-F13)/F13</f>
        <v>-0.5251186546451857</v>
      </c>
      <c r="H13" s="32">
        <v>955</v>
      </c>
      <c r="I13" s="31">
        <v>38</v>
      </c>
      <c r="J13" s="29">
        <f t="shared" si="1"/>
        <v>25.13157894736842</v>
      </c>
      <c r="K13" s="31">
        <v>7</v>
      </c>
      <c r="L13" s="52">
        <v>4</v>
      </c>
      <c r="M13" s="32">
        <v>295724.6</v>
      </c>
      <c r="N13" s="32">
        <v>20690</v>
      </c>
      <c r="O13" s="52">
        <f t="shared" si="2"/>
        <v>85667.61297798376</v>
      </c>
      <c r="P13" s="54">
        <v>41593</v>
      </c>
      <c r="Q13" s="38" t="s">
        <v>75</v>
      </c>
      <c r="R13" s="15"/>
    </row>
    <row r="14" spans="1:17" ht="27" customHeight="1">
      <c r="A14" s="43"/>
      <c r="B14" s="49"/>
      <c r="C14" s="12" t="s">
        <v>48</v>
      </c>
      <c r="D14" s="13">
        <f>SUM(D4:D13)</f>
        <v>816996.12</v>
      </c>
      <c r="E14" s="53">
        <f>SUM(E4:E13)</f>
        <v>236673.2676709154</v>
      </c>
      <c r="F14" s="13">
        <v>1422785.14</v>
      </c>
      <c r="G14" s="14">
        <f>(D14-F14)/F14</f>
        <v>-0.42577688153251303</v>
      </c>
      <c r="H14" s="53">
        <f>SUM(H4:H13)</f>
        <v>56625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5</v>
      </c>
      <c r="C16" s="4" t="s">
        <v>34</v>
      </c>
      <c r="D16" s="32">
        <v>14072.5</v>
      </c>
      <c r="E16" s="52">
        <f aca="true" t="shared" si="4" ref="E16:E25">D16/3.452</f>
        <v>4076.62224797219</v>
      </c>
      <c r="F16" s="52">
        <v>33043.5</v>
      </c>
      <c r="G16" s="17">
        <f>(D16-F16)/F16</f>
        <v>-0.5741219907092167</v>
      </c>
      <c r="H16" s="32">
        <v>845</v>
      </c>
      <c r="I16" s="31">
        <v>56</v>
      </c>
      <c r="J16" s="29">
        <f aca="true" t="shared" si="5" ref="J16:J25">H16/I16</f>
        <v>15.089285714285714</v>
      </c>
      <c r="K16" s="31">
        <v>10</v>
      </c>
      <c r="L16" s="52">
        <v>4</v>
      </c>
      <c r="M16" s="31">
        <v>323802</v>
      </c>
      <c r="N16" s="31">
        <v>19796</v>
      </c>
      <c r="O16" s="52">
        <f aca="true" t="shared" si="6" ref="O16:O25">M16/3.452</f>
        <v>93801.27462340672</v>
      </c>
      <c r="P16" s="54">
        <v>41593</v>
      </c>
      <c r="Q16" s="38" t="s">
        <v>33</v>
      </c>
      <c r="R16" s="15"/>
    </row>
    <row r="17" spans="1:18" ht="25.5" customHeight="1">
      <c r="A17" s="43">
        <f aca="true" t="shared" si="7" ref="A17:A25">A16+1</f>
        <v>12</v>
      </c>
      <c r="B17" s="49">
        <v>6</v>
      </c>
      <c r="C17" s="4" t="s">
        <v>72</v>
      </c>
      <c r="D17" s="32">
        <v>13916.5</v>
      </c>
      <c r="E17" s="52">
        <f t="shared" si="4"/>
        <v>4031.431054461182</v>
      </c>
      <c r="F17" s="52">
        <v>31894</v>
      </c>
      <c r="G17" s="17">
        <f>(D17-F17)/F17</f>
        <v>-0.5636640120398821</v>
      </c>
      <c r="H17" s="32">
        <v>941</v>
      </c>
      <c r="I17" s="31">
        <v>28</v>
      </c>
      <c r="J17" s="29">
        <f t="shared" si="5"/>
        <v>33.607142857142854</v>
      </c>
      <c r="K17" s="31">
        <v>5</v>
      </c>
      <c r="L17" s="52">
        <v>3</v>
      </c>
      <c r="M17" s="32">
        <v>155560.5</v>
      </c>
      <c r="N17" s="32">
        <v>10859</v>
      </c>
      <c r="O17" s="52">
        <f t="shared" si="6"/>
        <v>45063.876013904985</v>
      </c>
      <c r="P17" s="54">
        <v>41600</v>
      </c>
      <c r="Q17" s="38" t="s">
        <v>11</v>
      </c>
      <c r="R17" s="15"/>
    </row>
    <row r="18" spans="1:18" ht="25.5" customHeight="1">
      <c r="A18" s="43">
        <f t="shared" si="7"/>
        <v>13</v>
      </c>
      <c r="B18" s="49">
        <v>8</v>
      </c>
      <c r="C18" s="4" t="s">
        <v>37</v>
      </c>
      <c r="D18" s="32">
        <v>11613.04</v>
      </c>
      <c r="E18" s="52">
        <f t="shared" si="4"/>
        <v>3364.1483198146007</v>
      </c>
      <c r="F18" s="52">
        <v>29377.98</v>
      </c>
      <c r="G18" s="17">
        <f>(D18-F18)/F18</f>
        <v>-0.6047025697478179</v>
      </c>
      <c r="H18" s="32">
        <v>852</v>
      </c>
      <c r="I18" s="31">
        <v>60</v>
      </c>
      <c r="J18" s="29">
        <f t="shared" si="5"/>
        <v>14.2</v>
      </c>
      <c r="K18" s="31">
        <v>6</v>
      </c>
      <c r="L18" s="52">
        <v>7</v>
      </c>
      <c r="M18" s="32">
        <v>722054.5</v>
      </c>
      <c r="N18" s="32">
        <v>54048</v>
      </c>
      <c r="O18" s="52">
        <f t="shared" si="6"/>
        <v>209169.9015063731</v>
      </c>
      <c r="P18" s="54">
        <v>41572</v>
      </c>
      <c r="Q18" s="38" t="s">
        <v>11</v>
      </c>
      <c r="R18" s="15"/>
    </row>
    <row r="19" spans="1:18" ht="25.5" customHeight="1">
      <c r="A19" s="43">
        <f t="shared" si="7"/>
        <v>14</v>
      </c>
      <c r="B19" s="49">
        <v>12</v>
      </c>
      <c r="C19" s="4" t="s">
        <v>38</v>
      </c>
      <c r="D19" s="32">
        <v>10172.5</v>
      </c>
      <c r="E19" s="52">
        <f t="shared" si="4"/>
        <v>2946.842410196987</v>
      </c>
      <c r="F19" s="52">
        <v>13884</v>
      </c>
      <c r="G19" s="17">
        <f>(D19-F19)/F19</f>
        <v>-0.26732209737827717</v>
      </c>
      <c r="H19" s="32">
        <v>1256</v>
      </c>
      <c r="I19" s="31">
        <v>51</v>
      </c>
      <c r="J19" s="29">
        <f t="shared" si="5"/>
        <v>24.627450980392158</v>
      </c>
      <c r="K19" s="31">
        <v>5</v>
      </c>
      <c r="L19" s="52">
        <v>11</v>
      </c>
      <c r="M19" s="32">
        <v>568842.5</v>
      </c>
      <c r="N19" s="32">
        <v>48022</v>
      </c>
      <c r="O19" s="52">
        <f t="shared" si="6"/>
        <v>164786.35573580532</v>
      </c>
      <c r="P19" s="54">
        <v>41544</v>
      </c>
      <c r="Q19" s="38" t="s">
        <v>39</v>
      </c>
      <c r="R19" s="15"/>
    </row>
    <row r="20" spans="1:18" ht="25.5" customHeight="1">
      <c r="A20" s="43">
        <f t="shared" si="7"/>
        <v>15</v>
      </c>
      <c r="B20" s="49" t="s">
        <v>91</v>
      </c>
      <c r="C20" s="4" t="s">
        <v>31</v>
      </c>
      <c r="D20" s="32">
        <v>9192</v>
      </c>
      <c r="E20" s="52">
        <f t="shared" si="4"/>
        <v>2662.804171494786</v>
      </c>
      <c r="F20" s="52" t="s">
        <v>93</v>
      </c>
      <c r="G20" s="17" t="s">
        <v>51</v>
      </c>
      <c r="H20" s="32">
        <v>677</v>
      </c>
      <c r="I20" s="31">
        <v>35</v>
      </c>
      <c r="J20" s="29">
        <f t="shared" si="5"/>
        <v>19.34285714285714</v>
      </c>
      <c r="K20" s="31">
        <v>4</v>
      </c>
      <c r="L20" s="52">
        <v>1</v>
      </c>
      <c r="M20" s="32">
        <v>9192</v>
      </c>
      <c r="N20" s="32">
        <v>677</v>
      </c>
      <c r="O20" s="52">
        <f t="shared" si="6"/>
        <v>2662.804171494786</v>
      </c>
      <c r="P20" s="54">
        <v>41614</v>
      </c>
      <c r="Q20" s="38" t="s">
        <v>36</v>
      </c>
      <c r="R20" s="15"/>
    </row>
    <row r="21" spans="1:18" ht="25.5" customHeight="1">
      <c r="A21" s="43">
        <f t="shared" si="7"/>
        <v>16</v>
      </c>
      <c r="B21" s="49">
        <v>17</v>
      </c>
      <c r="C21" s="4" t="s">
        <v>35</v>
      </c>
      <c r="D21" s="32">
        <v>6905</v>
      </c>
      <c r="E21" s="52">
        <f t="shared" si="4"/>
        <v>2000.2896871378912</v>
      </c>
      <c r="F21" s="52">
        <v>6681.5</v>
      </c>
      <c r="G21" s="17">
        <f aca="true" t="shared" si="8" ref="G21:G26">(D21-F21)/F21</f>
        <v>0.033450572476240364</v>
      </c>
      <c r="H21" s="32">
        <v>451</v>
      </c>
      <c r="I21" s="31">
        <v>21</v>
      </c>
      <c r="J21" s="29">
        <f t="shared" si="5"/>
        <v>21.476190476190474</v>
      </c>
      <c r="K21" s="31">
        <v>2</v>
      </c>
      <c r="L21" s="52">
        <v>10</v>
      </c>
      <c r="M21" s="32">
        <v>150650</v>
      </c>
      <c r="N21" s="32">
        <v>14433</v>
      </c>
      <c r="O21" s="52">
        <f t="shared" si="6"/>
        <v>43641.36732329085</v>
      </c>
      <c r="P21" s="54">
        <v>41551</v>
      </c>
      <c r="Q21" s="38" t="s">
        <v>36</v>
      </c>
      <c r="R21" s="15"/>
    </row>
    <row r="22" spans="1:18" ht="25.5" customHeight="1">
      <c r="A22" s="43">
        <f t="shared" si="7"/>
        <v>17</v>
      </c>
      <c r="B22" s="49">
        <v>16</v>
      </c>
      <c r="C22" s="4" t="s">
        <v>8</v>
      </c>
      <c r="D22" s="32">
        <v>5825.5</v>
      </c>
      <c r="E22" s="52">
        <f t="shared" si="4"/>
        <v>1687.5724217844727</v>
      </c>
      <c r="F22" s="52">
        <v>7041</v>
      </c>
      <c r="G22" s="17">
        <f t="shared" si="8"/>
        <v>-0.1726317284476637</v>
      </c>
      <c r="H22" s="32">
        <v>301</v>
      </c>
      <c r="I22" s="31">
        <v>7</v>
      </c>
      <c r="J22" s="29">
        <f t="shared" si="5"/>
        <v>43</v>
      </c>
      <c r="K22" s="31">
        <v>1</v>
      </c>
      <c r="L22" s="52">
        <v>10</v>
      </c>
      <c r="M22" s="31">
        <v>824156.4</v>
      </c>
      <c r="N22" s="31">
        <v>47829</v>
      </c>
      <c r="O22" s="52">
        <f t="shared" si="6"/>
        <v>238747.50869061414</v>
      </c>
      <c r="P22" s="54">
        <v>41551</v>
      </c>
      <c r="Q22" s="38" t="s">
        <v>43</v>
      </c>
      <c r="R22" s="15"/>
    </row>
    <row r="23" spans="1:18" ht="25.5" customHeight="1">
      <c r="A23" s="43">
        <f t="shared" si="7"/>
        <v>18</v>
      </c>
      <c r="B23" s="49">
        <v>14</v>
      </c>
      <c r="C23" s="4" t="s">
        <v>25</v>
      </c>
      <c r="D23" s="32">
        <v>4658.5</v>
      </c>
      <c r="E23" s="52">
        <f t="shared" si="4"/>
        <v>1349.5075318655852</v>
      </c>
      <c r="F23" s="52">
        <v>10831.28</v>
      </c>
      <c r="G23" s="17">
        <f t="shared" si="8"/>
        <v>-0.5699030954790201</v>
      </c>
      <c r="H23" s="52">
        <v>348</v>
      </c>
      <c r="I23" s="31">
        <v>31</v>
      </c>
      <c r="J23" s="29">
        <f t="shared" si="5"/>
        <v>11.225806451612904</v>
      </c>
      <c r="K23" s="31">
        <v>12</v>
      </c>
      <c r="L23" s="52">
        <v>8</v>
      </c>
      <c r="M23" s="32">
        <v>825753.58</v>
      </c>
      <c r="N23" s="52">
        <v>62457</v>
      </c>
      <c r="O23" s="52">
        <f t="shared" si="6"/>
        <v>239210.191193511</v>
      </c>
      <c r="P23" s="54">
        <v>41565</v>
      </c>
      <c r="Q23" s="38" t="s">
        <v>76</v>
      </c>
      <c r="R23" s="15"/>
    </row>
    <row r="24" spans="1:18" ht="25.5" customHeight="1">
      <c r="A24" s="43">
        <f t="shared" si="7"/>
        <v>19</v>
      </c>
      <c r="B24" s="49">
        <v>15</v>
      </c>
      <c r="C24" s="4" t="s">
        <v>6</v>
      </c>
      <c r="D24" s="32">
        <v>4418</v>
      </c>
      <c r="E24" s="52">
        <f t="shared" si="4"/>
        <v>1279.837775202781</v>
      </c>
      <c r="F24" s="52">
        <v>7572</v>
      </c>
      <c r="G24" s="17">
        <f t="shared" si="8"/>
        <v>-0.41653460116217644</v>
      </c>
      <c r="H24" s="32">
        <v>258</v>
      </c>
      <c r="I24" s="31">
        <v>12</v>
      </c>
      <c r="J24" s="29">
        <f t="shared" si="5"/>
        <v>21.5</v>
      </c>
      <c r="K24" s="31">
        <v>2</v>
      </c>
      <c r="L24" s="52">
        <v>7</v>
      </c>
      <c r="M24" s="32">
        <v>416595</v>
      </c>
      <c r="N24" s="32">
        <v>26547</v>
      </c>
      <c r="O24" s="52">
        <f t="shared" si="6"/>
        <v>120682.21320973348</v>
      </c>
      <c r="P24" s="54">
        <v>41572</v>
      </c>
      <c r="Q24" s="38" t="s">
        <v>7</v>
      </c>
      <c r="R24" s="15"/>
    </row>
    <row r="25" spans="1:18" ht="25.5" customHeight="1">
      <c r="A25" s="43">
        <f t="shared" si="7"/>
        <v>20</v>
      </c>
      <c r="B25" s="49">
        <v>9</v>
      </c>
      <c r="C25" s="4" t="s">
        <v>23</v>
      </c>
      <c r="D25" s="32">
        <v>3810.5</v>
      </c>
      <c r="E25" s="52">
        <f t="shared" si="4"/>
        <v>1103.8528389339513</v>
      </c>
      <c r="F25" s="52">
        <v>25967.5</v>
      </c>
      <c r="G25" s="17">
        <f t="shared" si="8"/>
        <v>-0.8532588812939251</v>
      </c>
      <c r="H25" s="32">
        <v>252</v>
      </c>
      <c r="I25" s="31">
        <v>17</v>
      </c>
      <c r="J25" s="29">
        <f t="shared" si="5"/>
        <v>14.823529411764707</v>
      </c>
      <c r="K25" s="31">
        <v>2</v>
      </c>
      <c r="L25" s="52">
        <v>2</v>
      </c>
      <c r="M25" s="32">
        <v>29778</v>
      </c>
      <c r="N25" s="32">
        <v>2043</v>
      </c>
      <c r="O25" s="52">
        <f t="shared" si="6"/>
        <v>8626.30359212051</v>
      </c>
      <c r="P25" s="54">
        <v>41607</v>
      </c>
      <c r="Q25" s="38" t="s">
        <v>9</v>
      </c>
      <c r="R25" s="15"/>
    </row>
    <row r="26" spans="1:17" ht="27" customHeight="1">
      <c r="A26" s="43"/>
      <c r="B26" s="49"/>
      <c r="C26" s="12" t="s">
        <v>15</v>
      </c>
      <c r="D26" s="53">
        <f>SUM(D16:D25)+D14</f>
        <v>901580.16</v>
      </c>
      <c r="E26" s="53">
        <f>SUM(E16:E25)+E14</f>
        <v>261176.17612977984</v>
      </c>
      <c r="F26" s="13">
        <v>1509422.92</v>
      </c>
      <c r="G26" s="14">
        <f t="shared" si="8"/>
        <v>-0.4026987744428844</v>
      </c>
      <c r="H26" s="53">
        <f>SUM(H16:H25)+H14</f>
        <v>62806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10</v>
      </c>
      <c r="C28" s="4" t="s">
        <v>32</v>
      </c>
      <c r="D28" s="32">
        <v>3317</v>
      </c>
      <c r="E28" s="52">
        <f aca="true" t="shared" si="9" ref="E28:E37">D28/3.452</f>
        <v>960.8922363847046</v>
      </c>
      <c r="F28" s="52">
        <v>15907</v>
      </c>
      <c r="G28" s="17">
        <f>(D28-F28)/F28</f>
        <v>-0.7914754510592821</v>
      </c>
      <c r="H28" s="32">
        <v>233</v>
      </c>
      <c r="I28" s="31">
        <v>28</v>
      </c>
      <c r="J28" s="29">
        <f aca="true" t="shared" si="10" ref="J28:J37">H28/I28</f>
        <v>8.321428571428571</v>
      </c>
      <c r="K28" s="31">
        <v>4</v>
      </c>
      <c r="L28" s="52">
        <v>3</v>
      </c>
      <c r="M28" s="57">
        <v>75187</v>
      </c>
      <c r="N28" s="57">
        <v>5092</v>
      </c>
      <c r="O28" s="52">
        <f aca="true" t="shared" si="11" ref="O28:O37">M28/3.452</f>
        <v>21780.706836616453</v>
      </c>
      <c r="P28" s="54">
        <v>41600</v>
      </c>
      <c r="Q28" s="38" t="s">
        <v>92</v>
      </c>
      <c r="R28" s="15"/>
    </row>
    <row r="29" spans="1:18" ht="25.5" customHeight="1">
      <c r="A29" s="43">
        <f aca="true" t="shared" si="12" ref="A29:A37">A28+1</f>
        <v>22</v>
      </c>
      <c r="B29" s="49">
        <v>13</v>
      </c>
      <c r="C29" s="4" t="s">
        <v>74</v>
      </c>
      <c r="D29" s="32">
        <v>2340.5</v>
      </c>
      <c r="E29" s="52">
        <f t="shared" si="9"/>
        <v>678.0127462340672</v>
      </c>
      <c r="F29" s="52">
        <v>12160</v>
      </c>
      <c r="G29" s="17">
        <f>(D29-F29)/F29</f>
        <v>-0.8075246710526316</v>
      </c>
      <c r="H29" s="32">
        <v>144</v>
      </c>
      <c r="I29" s="31">
        <v>7</v>
      </c>
      <c r="J29" s="29">
        <f t="shared" si="10"/>
        <v>20.571428571428573</v>
      </c>
      <c r="K29" s="31">
        <v>1</v>
      </c>
      <c r="L29" s="52">
        <v>5</v>
      </c>
      <c r="M29" s="32">
        <v>237487.41</v>
      </c>
      <c r="N29" s="32">
        <v>16696</v>
      </c>
      <c r="O29" s="52">
        <f t="shared" si="11"/>
        <v>68797.0480880649</v>
      </c>
      <c r="P29" s="54">
        <v>41586</v>
      </c>
      <c r="Q29" s="38" t="s">
        <v>9</v>
      </c>
      <c r="R29" s="15"/>
    </row>
    <row r="30" spans="1:18" ht="25.5" customHeight="1">
      <c r="A30" s="43">
        <f t="shared" si="12"/>
        <v>23</v>
      </c>
      <c r="B30" s="58" t="s">
        <v>51</v>
      </c>
      <c r="C30" s="4" t="s">
        <v>64</v>
      </c>
      <c r="D30" s="32">
        <v>1900</v>
      </c>
      <c r="E30" s="52">
        <f t="shared" si="9"/>
        <v>550.4055619930475</v>
      </c>
      <c r="F30" s="52" t="s">
        <v>51</v>
      </c>
      <c r="G30" s="52" t="s">
        <v>51</v>
      </c>
      <c r="H30" s="32">
        <v>100</v>
      </c>
      <c r="I30" s="31">
        <v>1</v>
      </c>
      <c r="J30" s="29">
        <f t="shared" si="10"/>
        <v>100</v>
      </c>
      <c r="K30" s="31">
        <v>1</v>
      </c>
      <c r="L30" s="52">
        <v>38</v>
      </c>
      <c r="M30" s="32">
        <v>1387284.2</v>
      </c>
      <c r="N30" s="32">
        <v>107549</v>
      </c>
      <c r="O30" s="52">
        <f t="shared" si="11"/>
        <v>401878.3893395133</v>
      </c>
      <c r="P30" s="54">
        <v>41355</v>
      </c>
      <c r="Q30" s="38" t="s">
        <v>65</v>
      </c>
      <c r="R30" s="15"/>
    </row>
    <row r="31" spans="1:18" ht="25.5" customHeight="1">
      <c r="A31" s="43">
        <f t="shared" si="12"/>
        <v>24</v>
      </c>
      <c r="B31" s="49">
        <v>20</v>
      </c>
      <c r="C31" s="4" t="s">
        <v>19</v>
      </c>
      <c r="D31" s="32">
        <v>1670</v>
      </c>
      <c r="E31" s="52">
        <f t="shared" si="9"/>
        <v>483.77752027809964</v>
      </c>
      <c r="F31" s="52">
        <v>3508.5</v>
      </c>
      <c r="G31" s="17">
        <f>(D31-F31)/F31</f>
        <v>-0.5240131110161037</v>
      </c>
      <c r="H31" s="32">
        <v>178</v>
      </c>
      <c r="I31" s="31">
        <v>6</v>
      </c>
      <c r="J31" s="29">
        <f t="shared" si="10"/>
        <v>29.666666666666668</v>
      </c>
      <c r="K31" s="31">
        <v>1</v>
      </c>
      <c r="L31" s="52">
        <v>6</v>
      </c>
      <c r="M31" s="32">
        <v>410683</v>
      </c>
      <c r="N31" s="32">
        <v>26573</v>
      </c>
      <c r="O31" s="52">
        <f t="shared" si="11"/>
        <v>118969.58285052144</v>
      </c>
      <c r="P31" s="54">
        <v>41579</v>
      </c>
      <c r="Q31" s="38" t="s">
        <v>20</v>
      </c>
      <c r="R31" s="15"/>
    </row>
    <row r="32" spans="1:18" ht="25.5" customHeight="1">
      <c r="A32" s="43">
        <f t="shared" si="12"/>
        <v>25</v>
      </c>
      <c r="B32" s="49">
        <v>11</v>
      </c>
      <c r="C32" s="4" t="s">
        <v>85</v>
      </c>
      <c r="D32" s="32">
        <v>1665</v>
      </c>
      <c r="E32" s="52">
        <f>D32/3.452</f>
        <v>482.32908458864426</v>
      </c>
      <c r="F32" s="52">
        <v>15106</v>
      </c>
      <c r="G32" s="17">
        <f>(D32-F32)/F32</f>
        <v>-0.8897788958029922</v>
      </c>
      <c r="H32" s="32">
        <v>115</v>
      </c>
      <c r="I32" s="31">
        <v>12</v>
      </c>
      <c r="J32" s="29">
        <f>H32/I32</f>
        <v>9.583333333333334</v>
      </c>
      <c r="K32" s="31">
        <v>3</v>
      </c>
      <c r="L32" s="52">
        <v>2</v>
      </c>
      <c r="M32" s="32">
        <v>16828</v>
      </c>
      <c r="N32" s="32">
        <v>1335</v>
      </c>
      <c r="O32" s="52">
        <f>M32/3.452</f>
        <v>4874.855156431055</v>
      </c>
      <c r="P32" s="54">
        <v>41607</v>
      </c>
      <c r="Q32" s="38" t="s">
        <v>49</v>
      </c>
      <c r="R32" s="15"/>
    </row>
    <row r="33" spans="1:18" ht="25.5" customHeight="1">
      <c r="A33" s="43">
        <f t="shared" si="12"/>
        <v>26</v>
      </c>
      <c r="B33" s="49">
        <v>23</v>
      </c>
      <c r="C33" s="4" t="s">
        <v>10</v>
      </c>
      <c r="D33" s="32">
        <v>1440</v>
      </c>
      <c r="E33" s="52">
        <f t="shared" si="9"/>
        <v>417.1494785631518</v>
      </c>
      <c r="F33" s="52">
        <v>2160.5</v>
      </c>
      <c r="G33" s="17">
        <f>(D33-F33)/F33</f>
        <v>-0.333487618606804</v>
      </c>
      <c r="H33" s="52">
        <v>140</v>
      </c>
      <c r="I33" s="31">
        <v>8</v>
      </c>
      <c r="J33" s="29">
        <f t="shared" si="10"/>
        <v>17.5</v>
      </c>
      <c r="K33" s="31">
        <v>4</v>
      </c>
      <c r="L33" s="52">
        <v>12</v>
      </c>
      <c r="M33" s="32">
        <v>699358.8</v>
      </c>
      <c r="N33" s="52">
        <v>54594</v>
      </c>
      <c r="O33" s="52">
        <f t="shared" si="11"/>
        <v>202595.2491309386</v>
      </c>
      <c r="P33" s="54">
        <v>41537</v>
      </c>
      <c r="Q33" s="38" t="s">
        <v>50</v>
      </c>
      <c r="R33" s="15"/>
    </row>
    <row r="34" spans="1:18" ht="25.5" customHeight="1">
      <c r="A34" s="43">
        <f t="shared" si="12"/>
        <v>27</v>
      </c>
      <c r="B34" s="49">
        <v>18</v>
      </c>
      <c r="C34" s="4" t="s">
        <v>77</v>
      </c>
      <c r="D34" s="32">
        <v>1100</v>
      </c>
      <c r="E34" s="52">
        <f t="shared" si="9"/>
        <v>318.6558516801854</v>
      </c>
      <c r="F34" s="52">
        <v>5972</v>
      </c>
      <c r="G34" s="17">
        <f>(D34-F34)/F34</f>
        <v>-0.8158070997990623</v>
      </c>
      <c r="H34" s="52">
        <v>74</v>
      </c>
      <c r="I34" s="31">
        <v>3</v>
      </c>
      <c r="J34" s="29">
        <f t="shared" si="10"/>
        <v>24.666666666666668</v>
      </c>
      <c r="K34" s="31">
        <v>1</v>
      </c>
      <c r="L34" s="52">
        <v>7</v>
      </c>
      <c r="M34" s="32">
        <v>604749.9</v>
      </c>
      <c r="N34" s="52">
        <v>42119</v>
      </c>
      <c r="O34" s="52">
        <f t="shared" si="11"/>
        <v>175188.26767091543</v>
      </c>
      <c r="P34" s="54">
        <v>41572</v>
      </c>
      <c r="Q34" s="38" t="s">
        <v>5</v>
      </c>
      <c r="R34" s="15"/>
    </row>
    <row r="35" spans="1:18" ht="25.5" customHeight="1">
      <c r="A35" s="43">
        <f t="shared" si="12"/>
        <v>28</v>
      </c>
      <c r="B35" s="49">
        <v>22</v>
      </c>
      <c r="C35" s="4" t="s">
        <v>88</v>
      </c>
      <c r="D35" s="32">
        <f>761+34</f>
        <v>795</v>
      </c>
      <c r="E35" s="52">
        <f t="shared" si="9"/>
        <v>230.30127462340673</v>
      </c>
      <c r="F35" s="52">
        <v>2453</v>
      </c>
      <c r="G35" s="17">
        <f>(D35-F35)/F35</f>
        <v>-0.6759070525886669</v>
      </c>
      <c r="H35" s="52">
        <f>63+3</f>
        <v>66</v>
      </c>
      <c r="I35" s="31">
        <v>7</v>
      </c>
      <c r="J35" s="29">
        <f t="shared" si="10"/>
        <v>9.428571428571429</v>
      </c>
      <c r="K35" s="31">
        <v>2</v>
      </c>
      <c r="L35" s="52">
        <v>2</v>
      </c>
      <c r="M35" s="32">
        <v>3248</v>
      </c>
      <c r="N35" s="52">
        <v>582</v>
      </c>
      <c r="O35" s="52">
        <f t="shared" si="11"/>
        <v>940.9038238702202</v>
      </c>
      <c r="P35" s="54">
        <v>41242</v>
      </c>
      <c r="Q35" s="38" t="s">
        <v>89</v>
      </c>
      <c r="R35" s="15"/>
    </row>
    <row r="36" spans="1:18" ht="25.5" customHeight="1">
      <c r="A36" s="43">
        <f t="shared" si="12"/>
        <v>29</v>
      </c>
      <c r="B36" s="49" t="s">
        <v>91</v>
      </c>
      <c r="C36" s="4" t="s">
        <v>66</v>
      </c>
      <c r="D36" s="32">
        <v>560</v>
      </c>
      <c r="E36" s="52">
        <f t="shared" si="9"/>
        <v>162.22479721900348</v>
      </c>
      <c r="F36" s="52" t="s">
        <v>51</v>
      </c>
      <c r="G36" s="52" t="s">
        <v>51</v>
      </c>
      <c r="H36" s="52">
        <v>53</v>
      </c>
      <c r="I36" s="31">
        <v>7</v>
      </c>
      <c r="J36" s="29">
        <f t="shared" si="10"/>
        <v>7.571428571428571</v>
      </c>
      <c r="K36" s="31">
        <v>1</v>
      </c>
      <c r="L36" s="52">
        <v>1</v>
      </c>
      <c r="M36" s="32">
        <v>560</v>
      </c>
      <c r="N36" s="52">
        <v>53</v>
      </c>
      <c r="O36" s="52">
        <f t="shared" si="11"/>
        <v>162.22479721900348</v>
      </c>
      <c r="P36" s="54">
        <v>41614</v>
      </c>
      <c r="Q36" s="38" t="s">
        <v>67</v>
      </c>
      <c r="R36" s="15"/>
    </row>
    <row r="37" spans="1:18" ht="25.5" customHeight="1">
      <c r="A37" s="43">
        <f t="shared" si="12"/>
        <v>30</v>
      </c>
      <c r="B37" s="58">
        <v>26</v>
      </c>
      <c r="C37" s="4" t="s">
        <v>3</v>
      </c>
      <c r="D37" s="32">
        <v>268</v>
      </c>
      <c r="E37" s="52">
        <f t="shared" si="9"/>
        <v>77.63615295480881</v>
      </c>
      <c r="F37" s="52">
        <v>842</v>
      </c>
      <c r="G37" s="17">
        <f>(D37-F37)/F37</f>
        <v>-0.6817102137767221</v>
      </c>
      <c r="H37" s="32">
        <v>21</v>
      </c>
      <c r="I37" s="31">
        <v>5</v>
      </c>
      <c r="J37" s="29">
        <f t="shared" si="10"/>
        <v>4.2</v>
      </c>
      <c r="K37" s="31">
        <v>1</v>
      </c>
      <c r="L37" s="52">
        <v>3</v>
      </c>
      <c r="M37" s="32">
        <v>4363</v>
      </c>
      <c r="N37" s="32">
        <v>360</v>
      </c>
      <c r="O37" s="52">
        <f t="shared" si="11"/>
        <v>1263.9049826187718</v>
      </c>
      <c r="P37" s="54">
        <v>41600</v>
      </c>
      <c r="Q37" s="38" t="s">
        <v>4</v>
      </c>
      <c r="R37" s="15"/>
    </row>
    <row r="38" spans="1:17" ht="27" customHeight="1">
      <c r="A38" s="43"/>
      <c r="B38" s="49"/>
      <c r="C38" s="12" t="s">
        <v>16</v>
      </c>
      <c r="D38" s="13">
        <f>SUM(D28:D37)+D26</f>
        <v>916635.66</v>
      </c>
      <c r="E38" s="53">
        <f>SUM(E28:E37)+E26</f>
        <v>265537.56083429896</v>
      </c>
      <c r="F38" s="13">
        <v>1522061.67</v>
      </c>
      <c r="G38" s="14">
        <f>(D38-F38)/F38</f>
        <v>-0.397767069451266</v>
      </c>
      <c r="H38" s="53">
        <f>SUM(H28:H37)+H26</f>
        <v>63930</v>
      </c>
      <c r="I38" s="13"/>
      <c r="J38" s="33"/>
      <c r="K38" s="35"/>
      <c r="L38" s="33"/>
      <c r="M38" s="36"/>
      <c r="N38" s="36"/>
      <c r="O38" s="52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58">
        <v>31</v>
      </c>
      <c r="C40" s="4" t="s">
        <v>21</v>
      </c>
      <c r="D40" s="32">
        <v>194</v>
      </c>
      <c r="E40" s="52">
        <f>D40/3.452</f>
        <v>56.19930475086906</v>
      </c>
      <c r="F40" s="52">
        <v>126</v>
      </c>
      <c r="G40" s="17">
        <f>(D40-F40)/F40</f>
        <v>0.5396825396825397</v>
      </c>
      <c r="H40" s="32">
        <v>25</v>
      </c>
      <c r="I40" s="31">
        <v>2</v>
      </c>
      <c r="J40" s="29">
        <f aca="true" t="shared" si="13" ref="J40:J49">H40/I40</f>
        <v>12.5</v>
      </c>
      <c r="K40" s="31">
        <v>1</v>
      </c>
      <c r="L40" s="52"/>
      <c r="M40" s="52">
        <v>357528</v>
      </c>
      <c r="N40" s="32">
        <v>29034</v>
      </c>
      <c r="O40" s="52">
        <f aca="true" t="shared" si="14" ref="O40:O49">M40/3.452</f>
        <v>103571.2630359212</v>
      </c>
      <c r="P40" s="55">
        <v>41515</v>
      </c>
      <c r="Q40" s="38" t="s">
        <v>22</v>
      </c>
      <c r="R40" s="15"/>
    </row>
    <row r="41" spans="1:18" ht="25.5" customHeight="1">
      <c r="A41" s="43">
        <f aca="true" t="shared" si="15" ref="A41:A49">A40+1</f>
        <v>32</v>
      </c>
      <c r="B41" s="49" t="s">
        <v>2</v>
      </c>
      <c r="C41" s="4" t="s">
        <v>53</v>
      </c>
      <c r="D41" s="32">
        <v>180</v>
      </c>
      <c r="E41" s="52">
        <f>D41/3.452</f>
        <v>52.14368482039397</v>
      </c>
      <c r="F41" s="52" t="s">
        <v>51</v>
      </c>
      <c r="G41" s="52" t="s">
        <v>51</v>
      </c>
      <c r="H41" s="32">
        <v>20</v>
      </c>
      <c r="I41" s="31">
        <v>1</v>
      </c>
      <c r="J41" s="29">
        <f t="shared" si="13"/>
        <v>20</v>
      </c>
      <c r="K41" s="31">
        <v>1</v>
      </c>
      <c r="L41" s="52"/>
      <c r="M41" s="52">
        <v>50727.5</v>
      </c>
      <c r="N41" s="32">
        <v>3562</v>
      </c>
      <c r="O41" s="52">
        <f t="shared" si="14"/>
        <v>14695.10428736964</v>
      </c>
      <c r="P41" s="54">
        <v>41488</v>
      </c>
      <c r="Q41" s="38" t="s">
        <v>54</v>
      </c>
      <c r="R41" s="15"/>
    </row>
    <row r="42" spans="1:18" ht="25.5" customHeight="1">
      <c r="A42" s="43">
        <f t="shared" si="15"/>
        <v>33</v>
      </c>
      <c r="B42" s="58" t="s">
        <v>95</v>
      </c>
      <c r="C42" s="59" t="s">
        <v>94</v>
      </c>
      <c r="D42" s="32">
        <v>119</v>
      </c>
      <c r="E42" s="52">
        <f aca="true" t="shared" si="16" ref="E42:E49">D42/3.452</f>
        <v>34.472769409038236</v>
      </c>
      <c r="F42" s="52" t="s">
        <v>51</v>
      </c>
      <c r="G42" s="52" t="s">
        <v>51</v>
      </c>
      <c r="H42" s="32">
        <v>21</v>
      </c>
      <c r="I42" s="31">
        <v>2</v>
      </c>
      <c r="J42" s="29">
        <f t="shared" si="13"/>
        <v>10.5</v>
      </c>
      <c r="K42" s="31">
        <v>1</v>
      </c>
      <c r="L42" s="52">
        <v>197</v>
      </c>
      <c r="M42" s="32">
        <v>1329372.8</v>
      </c>
      <c r="N42" s="52">
        <v>97324</v>
      </c>
      <c r="O42" s="52">
        <f t="shared" si="14"/>
        <v>385102.201622248</v>
      </c>
      <c r="P42" s="60">
        <v>40242</v>
      </c>
      <c r="Q42" s="61" t="s">
        <v>96</v>
      </c>
      <c r="R42" s="15"/>
    </row>
    <row r="43" spans="1:18" ht="25.5" customHeight="1">
      <c r="A43" s="43">
        <f t="shared" si="15"/>
        <v>34</v>
      </c>
      <c r="B43" s="49">
        <v>30</v>
      </c>
      <c r="C43" s="4" t="s">
        <v>84</v>
      </c>
      <c r="D43" s="32">
        <v>95</v>
      </c>
      <c r="E43" s="52">
        <f t="shared" si="16"/>
        <v>27.520278099652376</v>
      </c>
      <c r="F43" s="52">
        <v>163</v>
      </c>
      <c r="G43" s="17">
        <f>(D43-F43)/F43</f>
        <v>-0.4171779141104294</v>
      </c>
      <c r="H43" s="32">
        <v>18</v>
      </c>
      <c r="I43" s="31">
        <v>2</v>
      </c>
      <c r="J43" s="29">
        <f t="shared" si="13"/>
        <v>9</v>
      </c>
      <c r="K43" s="31">
        <v>2</v>
      </c>
      <c r="L43" s="52">
        <v>78</v>
      </c>
      <c r="M43" s="32">
        <v>1858459.08</v>
      </c>
      <c r="N43" s="52">
        <v>147882</v>
      </c>
      <c r="O43" s="52">
        <f t="shared" si="14"/>
        <v>538371.6917728853</v>
      </c>
      <c r="P43" s="55">
        <v>41075</v>
      </c>
      <c r="Q43" s="38" t="s">
        <v>78</v>
      </c>
      <c r="R43" s="15"/>
    </row>
    <row r="44" spans="1:18" ht="25.5" customHeight="1">
      <c r="A44" s="43">
        <f t="shared" si="15"/>
        <v>35</v>
      </c>
      <c r="B44" s="58" t="s">
        <v>51</v>
      </c>
      <c r="C44" s="4" t="s">
        <v>97</v>
      </c>
      <c r="D44" s="32">
        <v>89</v>
      </c>
      <c r="E44" s="52">
        <f t="shared" si="16"/>
        <v>25.78215527230591</v>
      </c>
      <c r="F44" s="52" t="s">
        <v>51</v>
      </c>
      <c r="G44" s="52" t="s">
        <v>51</v>
      </c>
      <c r="H44" s="32">
        <v>14</v>
      </c>
      <c r="I44" s="31">
        <v>3</v>
      </c>
      <c r="J44" s="29">
        <f t="shared" si="13"/>
        <v>4.666666666666667</v>
      </c>
      <c r="K44" s="31">
        <v>2</v>
      </c>
      <c r="L44" s="52">
        <v>48</v>
      </c>
      <c r="M44" s="32">
        <v>628131.49</v>
      </c>
      <c r="N44" s="52">
        <v>50365</v>
      </c>
      <c r="O44" s="52">
        <f t="shared" si="14"/>
        <v>181961.61355735804</v>
      </c>
      <c r="P44" s="54">
        <v>41285</v>
      </c>
      <c r="Q44" s="38" t="s">
        <v>33</v>
      </c>
      <c r="R44" s="15"/>
    </row>
    <row r="45" spans="1:18" ht="25.5" customHeight="1">
      <c r="A45" s="43">
        <f t="shared" si="15"/>
        <v>36</v>
      </c>
      <c r="B45" s="49" t="s">
        <v>62</v>
      </c>
      <c r="C45" s="4" t="s">
        <v>63</v>
      </c>
      <c r="D45" s="32">
        <v>65</v>
      </c>
      <c r="E45" s="52">
        <f>D45/3.452</f>
        <v>18.829663962920048</v>
      </c>
      <c r="F45" s="52" t="s">
        <v>51</v>
      </c>
      <c r="G45" s="52" t="s">
        <v>51</v>
      </c>
      <c r="H45" s="32">
        <v>12</v>
      </c>
      <c r="I45" s="31">
        <v>1</v>
      </c>
      <c r="J45" s="29">
        <f t="shared" si="13"/>
        <v>12</v>
      </c>
      <c r="K45" s="31">
        <v>1</v>
      </c>
      <c r="L45" s="52">
        <v>28</v>
      </c>
      <c r="M45" s="32">
        <v>728776.2</v>
      </c>
      <c r="N45" s="32">
        <v>59285</v>
      </c>
      <c r="O45" s="52">
        <f t="shared" si="14"/>
        <v>211117.09154113557</v>
      </c>
      <c r="P45" s="54">
        <v>41425</v>
      </c>
      <c r="Q45" s="38" t="s">
        <v>76</v>
      </c>
      <c r="R45" s="15"/>
    </row>
    <row r="46" spans="1:18" ht="25.5" customHeight="1">
      <c r="A46" s="43">
        <f t="shared" si="15"/>
        <v>37</v>
      </c>
      <c r="B46" s="58" t="s">
        <v>51</v>
      </c>
      <c r="C46" s="4" t="s">
        <v>98</v>
      </c>
      <c r="D46" s="32">
        <v>56</v>
      </c>
      <c r="E46" s="52">
        <f t="shared" si="16"/>
        <v>16.22247972190035</v>
      </c>
      <c r="F46" s="52" t="s">
        <v>51</v>
      </c>
      <c r="G46" s="52" t="s">
        <v>51</v>
      </c>
      <c r="H46" s="32">
        <v>7</v>
      </c>
      <c r="I46" s="31">
        <v>2</v>
      </c>
      <c r="J46" s="29">
        <f t="shared" si="13"/>
        <v>3.5</v>
      </c>
      <c r="K46" s="31">
        <v>1</v>
      </c>
      <c r="L46" s="52">
        <v>91</v>
      </c>
      <c r="M46" s="32">
        <v>833670.3</v>
      </c>
      <c r="N46" s="52">
        <v>67477</v>
      </c>
      <c r="O46" s="52">
        <f t="shared" si="14"/>
        <v>241503.5631517961</v>
      </c>
      <c r="P46" s="55">
        <v>40984</v>
      </c>
      <c r="Q46" s="38" t="s">
        <v>99</v>
      </c>
      <c r="R46" s="15"/>
    </row>
    <row r="47" spans="1:18" ht="25.5" customHeight="1">
      <c r="A47" s="43">
        <f t="shared" si="15"/>
        <v>38</v>
      </c>
      <c r="B47" s="49">
        <v>25</v>
      </c>
      <c r="C47" s="4" t="s">
        <v>82</v>
      </c>
      <c r="D47" s="32">
        <v>32</v>
      </c>
      <c r="E47" s="52">
        <f t="shared" si="16"/>
        <v>9.269988412514484</v>
      </c>
      <c r="F47" s="52">
        <v>913.25</v>
      </c>
      <c r="G47" s="17">
        <f>(D47-F47)/F47</f>
        <v>-0.9649603065973172</v>
      </c>
      <c r="H47" s="32">
        <v>4</v>
      </c>
      <c r="I47" s="31">
        <v>2</v>
      </c>
      <c r="J47" s="29">
        <f t="shared" si="13"/>
        <v>2</v>
      </c>
      <c r="K47" s="31">
        <v>1</v>
      </c>
      <c r="L47" s="52">
        <v>54</v>
      </c>
      <c r="M47" s="32">
        <v>683789.79</v>
      </c>
      <c r="N47" s="52">
        <v>55028</v>
      </c>
      <c r="O47" s="52">
        <f t="shared" si="14"/>
        <v>198085.10718424103</v>
      </c>
      <c r="P47" s="54">
        <v>41243</v>
      </c>
      <c r="Q47" s="38" t="s">
        <v>83</v>
      </c>
      <c r="R47" s="15"/>
    </row>
    <row r="48" spans="1:18" ht="25.5" customHeight="1">
      <c r="A48" s="43">
        <f t="shared" si="15"/>
        <v>39</v>
      </c>
      <c r="B48" s="58" t="s">
        <v>51</v>
      </c>
      <c r="C48" s="4" t="s">
        <v>100</v>
      </c>
      <c r="D48" s="32">
        <v>30</v>
      </c>
      <c r="E48" s="52">
        <f t="shared" si="16"/>
        <v>8.690614136732329</v>
      </c>
      <c r="F48" s="52" t="s">
        <v>51</v>
      </c>
      <c r="G48" s="52" t="s">
        <v>51</v>
      </c>
      <c r="H48" s="32">
        <v>5</v>
      </c>
      <c r="I48" s="31">
        <v>3</v>
      </c>
      <c r="J48" s="29">
        <f t="shared" si="13"/>
        <v>1.6666666666666667</v>
      </c>
      <c r="K48" s="31">
        <v>2</v>
      </c>
      <c r="L48" s="52">
        <v>22</v>
      </c>
      <c r="M48" s="32">
        <v>1958697.7</v>
      </c>
      <c r="N48" s="52">
        <v>145955</v>
      </c>
      <c r="O48" s="52">
        <f t="shared" si="14"/>
        <v>567409.5307068366</v>
      </c>
      <c r="P48" s="54">
        <v>41467</v>
      </c>
      <c r="Q48" s="56" t="s">
        <v>101</v>
      </c>
      <c r="R48" s="15"/>
    </row>
    <row r="49" spans="1:18" ht="25.5" customHeight="1">
      <c r="A49" s="43">
        <f t="shared" si="15"/>
        <v>40</v>
      </c>
      <c r="B49" s="58" t="s">
        <v>51</v>
      </c>
      <c r="C49" s="4" t="s">
        <v>102</v>
      </c>
      <c r="D49" s="32">
        <v>22</v>
      </c>
      <c r="E49" s="52">
        <f t="shared" si="16"/>
        <v>6.373117033603708</v>
      </c>
      <c r="F49" s="52" t="s">
        <v>51</v>
      </c>
      <c r="G49" s="52" t="s">
        <v>51</v>
      </c>
      <c r="H49" s="32">
        <v>4</v>
      </c>
      <c r="I49" s="31">
        <v>1</v>
      </c>
      <c r="J49" s="29">
        <f t="shared" si="13"/>
        <v>4</v>
      </c>
      <c r="K49" s="31">
        <v>1</v>
      </c>
      <c r="L49" s="52">
        <v>184</v>
      </c>
      <c r="M49" s="32">
        <v>1657599</v>
      </c>
      <c r="N49" s="52">
        <v>127228</v>
      </c>
      <c r="O49" s="52">
        <f t="shared" si="14"/>
        <v>480185.1100811124</v>
      </c>
      <c r="P49" s="62">
        <v>40330</v>
      </c>
      <c r="Q49" s="63" t="s">
        <v>78</v>
      </c>
      <c r="R49" s="15"/>
    </row>
    <row r="50" spans="1:17" ht="27" customHeight="1">
      <c r="A50" s="43"/>
      <c r="B50" s="49"/>
      <c r="C50" s="12" t="s">
        <v>90</v>
      </c>
      <c r="D50" s="53">
        <f>SUM(D40:D49)+D38</f>
        <v>917517.66</v>
      </c>
      <c r="E50" s="53">
        <f>SUM(E40:E49)+E38</f>
        <v>265793.0648899189</v>
      </c>
      <c r="F50" s="53">
        <v>1522268.67</v>
      </c>
      <c r="G50" s="14">
        <f>(D50-F50)/F50</f>
        <v>-0.39726956346017417</v>
      </c>
      <c r="H50" s="53">
        <f>SUM(H40:H49)+H38</f>
        <v>64060</v>
      </c>
      <c r="I50" s="5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58" t="s">
        <v>51</v>
      </c>
      <c r="C52" s="4" t="s">
        <v>103</v>
      </c>
      <c r="D52" s="32">
        <v>16</v>
      </c>
      <c r="E52" s="52">
        <f>D52/3.452</f>
        <v>4.634994206257242</v>
      </c>
      <c r="F52" s="52" t="s">
        <v>51</v>
      </c>
      <c r="G52" s="52" t="s">
        <v>51</v>
      </c>
      <c r="H52" s="32">
        <v>2</v>
      </c>
      <c r="I52" s="31">
        <v>1</v>
      </c>
      <c r="J52" s="29">
        <f>H52/I52</f>
        <v>2</v>
      </c>
      <c r="K52" s="31">
        <v>1</v>
      </c>
      <c r="L52" s="52">
        <v>70</v>
      </c>
      <c r="M52" s="32">
        <v>895529.98</v>
      </c>
      <c r="N52" s="52">
        <v>72146</v>
      </c>
      <c r="O52" s="52">
        <f>M52/3.452</f>
        <v>259423.51680185398</v>
      </c>
      <c r="P52" s="55">
        <v>41131</v>
      </c>
      <c r="Q52" s="38" t="s">
        <v>33</v>
      </c>
      <c r="R52" s="15"/>
    </row>
    <row r="53" spans="1:18" ht="25.5" customHeight="1">
      <c r="A53" s="43">
        <f>A52+1</f>
        <v>42</v>
      </c>
      <c r="B53" s="58" t="s">
        <v>51</v>
      </c>
      <c r="C53" s="4" t="s">
        <v>0</v>
      </c>
      <c r="D53" s="32">
        <v>12</v>
      </c>
      <c r="E53" s="52">
        <f>D53/3.452</f>
        <v>3.476245654692932</v>
      </c>
      <c r="F53" s="52" t="s">
        <v>51</v>
      </c>
      <c r="G53" s="52" t="s">
        <v>51</v>
      </c>
      <c r="H53" s="32">
        <v>2</v>
      </c>
      <c r="I53" s="31">
        <v>1</v>
      </c>
      <c r="J53" s="29">
        <f>H53/I53</f>
        <v>2</v>
      </c>
      <c r="K53" s="31">
        <v>1</v>
      </c>
      <c r="L53" s="52">
        <v>16</v>
      </c>
      <c r="M53" s="32">
        <v>708057</v>
      </c>
      <c r="N53" s="52">
        <v>57181</v>
      </c>
      <c r="O53" s="52">
        <f>M53/3.452</f>
        <v>205115.00579374275</v>
      </c>
      <c r="P53" s="54">
        <v>41509</v>
      </c>
      <c r="Q53" s="38" t="s">
        <v>50</v>
      </c>
      <c r="R53" s="15"/>
    </row>
    <row r="54" spans="1:17" ht="27" customHeight="1">
      <c r="A54" s="43"/>
      <c r="B54" s="49"/>
      <c r="C54" s="12" t="s">
        <v>90</v>
      </c>
      <c r="D54" s="53">
        <f>SUM(D52:D53)+D50</f>
        <v>917545.66</v>
      </c>
      <c r="E54" s="53">
        <f>SUM(E52:E53)+E50</f>
        <v>265801.17612977984</v>
      </c>
      <c r="F54" s="53">
        <v>1522268.67</v>
      </c>
      <c r="G54" s="14">
        <f>(D54-F54)/F54</f>
        <v>-0.3972511698608367</v>
      </c>
      <c r="H54" s="53">
        <f>SUM(H52:H53)+H50</f>
        <v>64064</v>
      </c>
      <c r="I54" s="53"/>
      <c r="J54" s="33"/>
      <c r="K54" s="35"/>
      <c r="L54" s="33"/>
      <c r="M54" s="36"/>
      <c r="N54" s="36"/>
      <c r="O54" s="36"/>
      <c r="P54" s="37"/>
      <c r="Q54" s="46"/>
    </row>
    <row r="55" spans="1:17" ht="12" customHeight="1">
      <c r="A55" s="47"/>
      <c r="B55" s="51"/>
      <c r="C55" s="9"/>
      <c r="D55" s="10"/>
      <c r="E55" s="10"/>
      <c r="F55" s="10"/>
      <c r="G55" s="22"/>
      <c r="H55" s="21"/>
      <c r="I55" s="23"/>
      <c r="J55" s="23"/>
      <c r="K55" s="34"/>
      <c r="L55" s="23"/>
      <c r="M55" s="24"/>
      <c r="N55" s="24"/>
      <c r="O55" s="24"/>
      <c r="P55" s="11"/>
      <c r="Q5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2013-12-16T12:48:46Z</dcterms:modified>
  <cp:category/>
  <cp:version/>
  <cp:contentType/>
  <cp:contentStatus/>
</cp:coreProperties>
</file>