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660" windowWidth="25500" windowHeight="4600" tabRatio="601" activeTab="0"/>
  </bookViews>
  <sheets>
    <sheet name="Vasario 15 - 21 d.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<sst xmlns="http://schemas.openxmlformats.org/spreadsheetml/2006/main" count="106" uniqueCount="81">
  <si>
    <t>Vasario
15 - 21 d. 
pajamos
(Eur)</t>
  </si>
  <si>
    <t>-</t>
  </si>
  <si>
    <t>Gimę mylėti
(Twice Born)</t>
  </si>
  <si>
    <t>N</t>
  </si>
  <si>
    <t>7 dienos Havanoje
(7 Days in Havana)</t>
  </si>
  <si>
    <t>Magiškas Paryžius 3
(Magic Paris 3)</t>
  </si>
  <si>
    <t>A-One Films</t>
  </si>
  <si>
    <t>Ralfas Griovėjas
(Wreck-It Ralph)</t>
  </si>
  <si>
    <t>Provokuojantys užrašai
(Dans la maison / In the House)</t>
  </si>
  <si>
    <t>Top Film</t>
  </si>
  <si>
    <t>Forum Cinemas /
Universal</t>
  </si>
  <si>
    <t>Valentinas vienas
(Valentine Alone)</t>
  </si>
  <si>
    <t>Piratai! Nevykėlių kompanija
(Pirates: Band of Misfits)</t>
  </si>
  <si>
    <t>ACME Film /
Sony</t>
  </si>
  <si>
    <t>Jonukas ir Grytutė: raganų medžiotojai
(Hansel and Gretel: Witch Hunters)</t>
  </si>
  <si>
    <t>Ištrūkęs Džango
(Django Unchained)</t>
  </si>
  <si>
    <t>Dubleris
(Дублёр / Dubler)</t>
  </si>
  <si>
    <t>Taikinys # 1
(Zero Dark Thirty)</t>
  </si>
  <si>
    <t>Rusų nuotykiai Las Vegase
(Билет на Vegas / Ticket to Vegas)</t>
  </si>
  <si>
    <t>Garsų pasaulio įrašai</t>
  </si>
  <si>
    <t>1410. Žinomas nežinomas Žalgiris</t>
  </si>
  <si>
    <t>Strictly Baltic</t>
  </si>
  <si>
    <t>Zambezija
(Zambezia)</t>
  </si>
  <si>
    <t>Tyli naktis
(Christmas. Uncensored)</t>
  </si>
  <si>
    <t>Meedfilms</t>
  </si>
  <si>
    <t>VISO:</t>
  </si>
  <si>
    <t>Optimisto istorija
(Silver Linings Playbook)</t>
  </si>
  <si>
    <t>Top Film</t>
  </si>
  <si>
    <t>ACME Film /
Warner Bros.</t>
  </si>
  <si>
    <t>Legendos susivienija
(The Rise of the Guardians)</t>
  </si>
  <si>
    <t>Forum Cinemas /
Paramount</t>
  </si>
  <si>
    <t>Nemirtingųjų kronikos: Nuostabūs sutvėrimai
(Beautiful Creatures)</t>
  </si>
  <si>
    <t>Žuviukas Nemo 3D
(Finding Nemo)</t>
  </si>
  <si>
    <t>Forum Cinemas /
WDSMPI</t>
  </si>
  <si>
    <t>Bendros
pajamos
(Eur)</t>
  </si>
  <si>
    <t>Filmas</t>
  </si>
  <si>
    <t>Pakitimas</t>
  </si>
  <si>
    <t>ACME Film</t>
  </si>
  <si>
    <t>ACME Film</t>
  </si>
  <si>
    <t>Monstrų viešbutis 3D
(Hotel Transylvania 3D)</t>
  </si>
  <si>
    <t>ACME Film /
Sony</t>
  </si>
  <si>
    <t>Rodymo 
savaitė</t>
  </si>
  <si>
    <t>VISO (top10):</t>
  </si>
  <si>
    <t xml:space="preserve">Seansų 
sk. </t>
  </si>
  <si>
    <t>Kopijų 
sk.</t>
  </si>
  <si>
    <t xml:space="preserve">Bendros
pajamos 
(Lt) </t>
  </si>
  <si>
    <t>Paslėptas veidas
(Cara Oculta / Hidden Face)</t>
  </si>
  <si>
    <t>Paskutinė tvirtovė
(The Last Stand)</t>
  </si>
  <si>
    <t>Gangsterių medžiotojai
(Gangsters Squad)</t>
  </si>
  <si>
    <t>ACME Film</t>
  </si>
  <si>
    <t>N</t>
  </si>
  <si>
    <t>Kietas riešutėlis. Puiki diena mirti
(A Good Day to Die Hard)</t>
  </si>
  <si>
    <t>N</t>
  </si>
  <si>
    <t>Theatrical Film Distribution /
20th Century Fox</t>
  </si>
  <si>
    <t>Argo
(Argo)</t>
  </si>
  <si>
    <t>A-One Films</t>
  </si>
  <si>
    <t>Sviestas
(Butter)</t>
  </si>
  <si>
    <t>Forum Cinemas /
20th Century Fox</t>
  </si>
  <si>
    <t>Pi gyvenimas
(Life of Pi)</t>
  </si>
  <si>
    <t>Forum Cinemas /
WDSMPI</t>
  </si>
  <si>
    <t>Vargdieniai
(Les Miserables)</t>
  </si>
  <si>
    <t>Bendras 
žiūrovų
sk.</t>
  </si>
  <si>
    <t>Premjeros 
data</t>
  </si>
  <si>
    <t>VISO (top20):</t>
  </si>
  <si>
    <t>Skrydis
(Flight)</t>
  </si>
  <si>
    <t>Forum Cinemas /
Paramount</t>
  </si>
  <si>
    <t>Ana Karenina
(Ana Karenina)</t>
  </si>
  <si>
    <t>-</t>
  </si>
  <si>
    <t>IS</t>
  </si>
  <si>
    <t>Išankstiniai seansai</t>
  </si>
  <si>
    <t>ACME Film /
Sony</t>
  </si>
  <si>
    <t>VISO (top30):</t>
  </si>
  <si>
    <t>Medžioklė
(The Hunt)</t>
  </si>
  <si>
    <t>Kaunas International Film Festival</t>
  </si>
  <si>
    <t>Hobitas: nelaukta kelionė 3D
(The Hobbit: An Unexpected Journey)</t>
  </si>
  <si>
    <t>Žiūrovų lanko-mumo vidurkis</t>
  </si>
  <si>
    <t xml:space="preserve">Platintojas </t>
  </si>
  <si>
    <t>Vasario 15 - 21 d. Lietuvos kino teatruose rodytų filmų top-20</t>
  </si>
  <si>
    <t>Vasario
8 - 14 d. 
pajamos
(Lt)</t>
  </si>
  <si>
    <t>Vasario
15 - 21 d. 
pajamos
(Lt)</t>
  </si>
  <si>
    <t>Vasario
15 - 21 d. 
žiūrovų
sk.</t>
  </si>
</sst>
</file>

<file path=xl/styles.xml><?xml version="1.0" encoding="utf-8"?>
<styleSheet xmlns="http://schemas.openxmlformats.org/spreadsheetml/2006/main">
  <numFmts count="48">
    <numFmt numFmtId="5" formatCode="#,##0&quot;Lt&quot;;\-#,##0&quot;Lt&quot;"/>
    <numFmt numFmtId="6" formatCode="#,##0&quot;Lt&quot;;[Red]\-#,##0&quot;Lt&quot;"/>
    <numFmt numFmtId="7" formatCode="#,##0.00&quot;Lt&quot;;\-#,##0.00&quot;Lt&quot;"/>
    <numFmt numFmtId="8" formatCode="#,##0.00&quot;Lt&quot;;[Red]\-#,##0.00&quot;Lt&quot;"/>
    <numFmt numFmtId="42" formatCode="_-* #,##0&quot;Lt&quot;_-;\-* #,##0&quot;Lt&quot;_-;_-* &quot;-&quot;&quot;Lt&quot;_-;_-@_-"/>
    <numFmt numFmtId="41" formatCode="_-* #,##0_L_t_-;\-* #,##0_L_t_-;_-* &quot;-&quot;_L_t_-;_-@_-"/>
    <numFmt numFmtId="44" formatCode="_-* #,##0.00&quot;Lt&quot;_-;\-* #,##0.00&quot;Lt&quot;_-;_-* &quot;-&quot;??&quot;Lt&quot;_-;_-@_-"/>
    <numFmt numFmtId="43" formatCode="_-* #,##0.00_L_t_-;\-* #,##0.00_L_t_-;_-* &quot;-&quot;??_L_t_-;_-@_-"/>
    <numFmt numFmtId="164" formatCode="_-* #,##0&quot;Lt&quot;_-;\-* #,##0&quot;Lt&quot;_-;_-* &quot;-&quot;&quot;Lt&quot;_-;_-@_-"/>
    <numFmt numFmtId="165" formatCode="_-* #,##0_L_t_-;\-* #,##0_L_t_-;_-* &quot;-&quot;_L_t_-;_-@_-"/>
    <numFmt numFmtId="166" formatCode="_-* #,##0.00&quot;Lt&quot;_-;\-* #,##0.00&quot;Lt&quot;_-;_-* &quot;-&quot;??&quot;Lt&quot;_-;_-@_-"/>
    <numFmt numFmtId="167" formatCode="_-* #,##0.00_L_t_-;\-* #,##0.00_L_t_-;_-* &quot;-&quot;??_L_t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\ &quot;Lt&quot;;\-#,##0\ &quot;Lt&quot;"/>
    <numFmt numFmtId="177" formatCode="#,##0\ &quot;Lt&quot;;[Red]\-#,##0\ &quot;Lt&quot;"/>
    <numFmt numFmtId="178" formatCode="#,##0.00\ &quot;Lt&quot;;\-#,##0.00\ &quot;Lt&quot;"/>
    <numFmt numFmtId="179" formatCode="#,##0.00\ &quot;Lt&quot;;[Red]\-#,##0.00\ &quot;Lt&quot;"/>
    <numFmt numFmtId="180" formatCode="_-* #,##0\ &quot;Lt&quot;_-;\-* #,##0\ &quot;Lt&quot;_-;_-* &quot;-&quot;\ &quot;Lt&quot;_-;_-@_-"/>
    <numFmt numFmtId="181" formatCode="_-* #,##0\ _L_t_-;\-* #,##0\ _L_t_-;_-* &quot;-&quot;\ _L_t_-;_-@_-"/>
    <numFmt numFmtId="182" formatCode="_-* #,##0.00\ &quot;Lt&quot;_-;\-* #,##0.00\ &quot;Lt&quot;_-;_-* &quot;-&quot;??\ &quot;Lt&quot;_-;_-@_-"/>
    <numFmt numFmtId="183" formatCode="_-* #,##0.00\ _L_t_-;\-* #,##0.00\ _L_t_-;_-* &quot;-&quot;??\ _L_t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yyyy\.mm\.dd"/>
    <numFmt numFmtId="193" formatCode="yyyy/mm/dd;@"/>
    <numFmt numFmtId="194" formatCode="#,##0.0"/>
    <numFmt numFmtId="195" formatCode="[$-427]yyyy\ &quot;m.&quot;\ mmmm\ d\ &quot;d.&quot;"/>
    <numFmt numFmtId="196" formatCode="yyyy\.mm\.d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yyyy/mm/dd"/>
    <numFmt numFmtId="202" formatCode="#,##0.00"/>
    <numFmt numFmtId="203" formatCode="0.00"/>
  </numFmts>
  <fonts count="2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2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192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196" fontId="6" fillId="0" borderId="10" xfId="0" applyNumberFormat="1" applyFont="1" applyBorder="1" applyAlignment="1">
      <alignment horizontal="center" vertical="center" wrapText="1"/>
    </xf>
    <xf numFmtId="1" fontId="6" fillId="26" borderId="10" xfId="0" applyNumberFormat="1" applyFont="1" applyFill="1" applyBorder="1" applyAlignment="1">
      <alignment horizontal="center" vertical="center"/>
    </xf>
    <xf numFmtId="196" fontId="6" fillId="0" borderId="17" xfId="0" applyNumberFormat="1" applyFont="1" applyBorder="1" applyAlignment="1">
      <alignment horizontal="center" vertical="center" wrapText="1"/>
    </xf>
    <xf numFmtId="196" fontId="6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.02.15-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Tyli%20naktis%20box%20office%20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sario 15 - 17 d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6">
          <cell r="C116">
            <v>225</v>
          </cell>
          <cell r="E116">
            <v>2822</v>
          </cell>
        </row>
        <row r="128">
          <cell r="E128">
            <v>970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50.421875" style="3" customWidth="1"/>
    <col min="4" max="5" width="14.00390625" style="3" bestFit="1" customWidth="1"/>
    <col min="6" max="6" width="13.7109375" style="3" bestFit="1" customWidth="1"/>
    <col min="7" max="7" width="13.421875" style="3" bestFit="1" customWidth="1"/>
    <col min="8" max="8" width="10.71093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2.140625" style="3" bestFit="1" customWidth="1"/>
    <col min="14" max="14" width="10.8515625" style="3" customWidth="1"/>
    <col min="15" max="15" width="11.421875" style="3" bestFit="1" customWidth="1"/>
    <col min="16" max="16" width="14.28125" style="3" bestFit="1" customWidth="1"/>
    <col min="17" max="17" width="20.7109375" style="3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77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35</v>
      </c>
      <c r="D3" s="41" t="s">
        <v>79</v>
      </c>
      <c r="E3" s="41" t="s">
        <v>0</v>
      </c>
      <c r="F3" s="41" t="s">
        <v>78</v>
      </c>
      <c r="G3" s="41" t="s">
        <v>36</v>
      </c>
      <c r="H3" s="41" t="s">
        <v>80</v>
      </c>
      <c r="I3" s="41" t="s">
        <v>43</v>
      </c>
      <c r="J3" s="41" t="s">
        <v>75</v>
      </c>
      <c r="K3" s="41" t="s">
        <v>44</v>
      </c>
      <c r="L3" s="41" t="s">
        <v>41</v>
      </c>
      <c r="M3" s="41" t="s">
        <v>45</v>
      </c>
      <c r="N3" s="41" t="s">
        <v>61</v>
      </c>
      <c r="O3" s="41" t="s">
        <v>34</v>
      </c>
      <c r="P3" s="41" t="s">
        <v>62</v>
      </c>
      <c r="Q3" s="42" t="s">
        <v>76</v>
      </c>
    </row>
    <row r="4" spans="1:18" ht="25.5" customHeight="1">
      <c r="A4" s="43">
        <v>1</v>
      </c>
      <c r="B4" s="49">
        <v>1</v>
      </c>
      <c r="C4" s="4" t="s">
        <v>11</v>
      </c>
      <c r="D4" s="32">
        <v>691591.85</v>
      </c>
      <c r="E4" s="52">
        <f aca="true" t="shared" si="0" ref="E4:E13">D4/3.452</f>
        <v>200345.26361529547</v>
      </c>
      <c r="F4" s="52">
        <v>946705.7</v>
      </c>
      <c r="G4" s="17">
        <f>(D4-F4)/F4</f>
        <v>-0.2694753501536961</v>
      </c>
      <c r="H4" s="32">
        <v>48885</v>
      </c>
      <c r="I4" s="31">
        <v>319</v>
      </c>
      <c r="J4" s="29">
        <f aca="true" t="shared" si="1" ref="J4:J13">H4/I4</f>
        <v>153.24451410658307</v>
      </c>
      <c r="K4" s="31">
        <v>12</v>
      </c>
      <c r="L4" s="52">
        <v>2</v>
      </c>
      <c r="M4" s="31">
        <v>1661880.05</v>
      </c>
      <c r="N4" s="31">
        <v>117510</v>
      </c>
      <c r="O4" s="52">
        <f aca="true" t="shared" si="2" ref="O4:O13">M4/3.452</f>
        <v>481425.275202781</v>
      </c>
      <c r="P4" s="56">
        <v>41313</v>
      </c>
      <c r="Q4" s="38" t="s">
        <v>38</v>
      </c>
      <c r="R4" s="15"/>
    </row>
    <row r="5" spans="1:18" ht="25.5" customHeight="1">
      <c r="A5" s="43">
        <f>A4+1</f>
        <v>2</v>
      </c>
      <c r="B5" s="49" t="s">
        <v>50</v>
      </c>
      <c r="C5" s="4" t="s">
        <v>51</v>
      </c>
      <c r="D5" s="31">
        <v>166277.6</v>
      </c>
      <c r="E5" s="52">
        <f>D5/3.452</f>
        <v>48168.48203939745</v>
      </c>
      <c r="F5" s="52" t="s">
        <v>1</v>
      </c>
      <c r="G5" s="17" t="s">
        <v>67</v>
      </c>
      <c r="H5" s="31">
        <v>11490</v>
      </c>
      <c r="I5" s="31">
        <v>159</v>
      </c>
      <c r="J5" s="29">
        <f>H5/I5</f>
        <v>72.26415094339623</v>
      </c>
      <c r="K5" s="31">
        <v>8</v>
      </c>
      <c r="L5" s="52">
        <v>1</v>
      </c>
      <c r="M5" s="31">
        <v>166277.6</v>
      </c>
      <c r="N5" s="31">
        <v>11490</v>
      </c>
      <c r="O5" s="52">
        <f>M5/3.452</f>
        <v>48168.48203939745</v>
      </c>
      <c r="P5" s="56">
        <v>41320</v>
      </c>
      <c r="Q5" s="38" t="s">
        <v>53</v>
      </c>
      <c r="R5" s="15"/>
    </row>
    <row r="6" spans="1:18" ht="25.5" customHeight="1">
      <c r="A6" s="43">
        <f aca="true" t="shared" si="3" ref="A6:A13">A5+1</f>
        <v>3</v>
      </c>
      <c r="B6" s="49" t="s">
        <v>50</v>
      </c>
      <c r="C6" s="4" t="s">
        <v>18</v>
      </c>
      <c r="D6" s="31">
        <v>105821</v>
      </c>
      <c r="E6" s="52">
        <f>D6/3.452</f>
        <v>30654.982618771726</v>
      </c>
      <c r="F6" s="52" t="s">
        <v>1</v>
      </c>
      <c r="G6" s="17" t="s">
        <v>67</v>
      </c>
      <c r="H6" s="31">
        <v>11490</v>
      </c>
      <c r="I6" s="31">
        <f>26*7</f>
        <v>182</v>
      </c>
      <c r="J6" s="29">
        <f>H6/I6</f>
        <v>63.13186813186813</v>
      </c>
      <c r="K6" s="31">
        <v>6</v>
      </c>
      <c r="L6" s="52">
        <v>1</v>
      </c>
      <c r="M6" s="31">
        <v>105821</v>
      </c>
      <c r="N6" s="31">
        <v>7043</v>
      </c>
      <c r="O6" s="52">
        <f>M6/3.452</f>
        <v>30654.982618771726</v>
      </c>
      <c r="P6" s="56">
        <v>41320</v>
      </c>
      <c r="Q6" s="38" t="s">
        <v>19</v>
      </c>
      <c r="R6" s="15"/>
    </row>
    <row r="7" spans="1:18" ht="25.5" customHeight="1">
      <c r="A7" s="43">
        <f t="shared" si="3"/>
        <v>4</v>
      </c>
      <c r="B7" s="49">
        <v>2</v>
      </c>
      <c r="C7" s="4" t="s">
        <v>66</v>
      </c>
      <c r="D7" s="32">
        <v>72613.7</v>
      </c>
      <c r="E7" s="52">
        <f t="shared" si="0"/>
        <v>21035.254924681343</v>
      </c>
      <c r="F7" s="52">
        <v>121716.3</v>
      </c>
      <c r="G7" s="17">
        <f>(D7-F7)/F7</f>
        <v>-0.4034184410797897</v>
      </c>
      <c r="H7" s="32">
        <v>5105</v>
      </c>
      <c r="I7" s="31">
        <v>159</v>
      </c>
      <c r="J7" s="29">
        <f>H7/I7</f>
        <v>32.106918238993714</v>
      </c>
      <c r="K7" s="31">
        <v>8</v>
      </c>
      <c r="L7" s="52">
        <v>2</v>
      </c>
      <c r="M7" s="31">
        <v>208825</v>
      </c>
      <c r="N7" s="31">
        <v>14626</v>
      </c>
      <c r="O7" s="52">
        <f t="shared" si="2"/>
        <v>60493.91657010429</v>
      </c>
      <c r="P7" s="56">
        <v>41313</v>
      </c>
      <c r="Q7" s="38" t="s">
        <v>10</v>
      </c>
      <c r="R7" s="15"/>
    </row>
    <row r="8" spans="1:18" ht="25.5" customHeight="1">
      <c r="A8" s="43">
        <f t="shared" si="3"/>
        <v>5</v>
      </c>
      <c r="B8" s="49" t="s">
        <v>52</v>
      </c>
      <c r="C8" s="4" t="s">
        <v>31</v>
      </c>
      <c r="D8" s="32">
        <v>67159.65</v>
      </c>
      <c r="E8" s="52">
        <f t="shared" si="0"/>
        <v>19455.28679026651</v>
      </c>
      <c r="F8" s="52" t="s">
        <v>1</v>
      </c>
      <c r="G8" s="17" t="s">
        <v>67</v>
      </c>
      <c r="H8" s="32">
        <v>5029</v>
      </c>
      <c r="I8" s="31">
        <v>252</v>
      </c>
      <c r="J8" s="29">
        <f>H8/I8</f>
        <v>19.956349206349206</v>
      </c>
      <c r="K8" s="31">
        <v>11</v>
      </c>
      <c r="L8" s="52">
        <v>1</v>
      </c>
      <c r="M8" s="31">
        <v>85375.15</v>
      </c>
      <c r="N8" s="31">
        <v>6342</v>
      </c>
      <c r="O8" s="52">
        <f t="shared" si="2"/>
        <v>24732.082850521434</v>
      </c>
      <c r="P8" s="56">
        <v>41320</v>
      </c>
      <c r="Q8" s="38" t="s">
        <v>38</v>
      </c>
      <c r="R8" s="15"/>
    </row>
    <row r="9" spans="1:18" ht="25.5" customHeight="1">
      <c r="A9" s="43">
        <f t="shared" si="3"/>
        <v>6</v>
      </c>
      <c r="B9" s="49">
        <v>3</v>
      </c>
      <c r="C9" s="4" t="s">
        <v>32</v>
      </c>
      <c r="D9" s="32">
        <v>63971</v>
      </c>
      <c r="E9" s="52">
        <f t="shared" si="0"/>
        <v>18531.57589803013</v>
      </c>
      <c r="F9" s="52">
        <v>76409</v>
      </c>
      <c r="G9" s="17">
        <f>(D9-F9)/F9</f>
        <v>-0.1627818712455339</v>
      </c>
      <c r="H9" s="32">
        <v>4657</v>
      </c>
      <c r="I9" s="31">
        <v>197</v>
      </c>
      <c r="J9" s="29">
        <f t="shared" si="1"/>
        <v>23.639593908629443</v>
      </c>
      <c r="K9" s="31">
        <v>14</v>
      </c>
      <c r="L9" s="52">
        <v>2</v>
      </c>
      <c r="M9" s="31">
        <v>140380</v>
      </c>
      <c r="N9" s="31">
        <v>10333</v>
      </c>
      <c r="O9" s="52">
        <f t="shared" si="2"/>
        <v>40666.28041714948</v>
      </c>
      <c r="P9" s="56">
        <v>41313</v>
      </c>
      <c r="Q9" s="38" t="s">
        <v>33</v>
      </c>
      <c r="R9" s="15"/>
    </row>
    <row r="10" spans="1:18" ht="25.5" customHeight="1">
      <c r="A10" s="43">
        <f t="shared" si="3"/>
        <v>7</v>
      </c>
      <c r="B10" s="49">
        <v>6</v>
      </c>
      <c r="C10" s="4" t="s">
        <v>7</v>
      </c>
      <c r="D10" s="32">
        <v>34590.7</v>
      </c>
      <c r="E10" s="52">
        <f t="shared" si="0"/>
        <v>10020.480880648898</v>
      </c>
      <c r="F10" s="52">
        <v>41161.5</v>
      </c>
      <c r="G10" s="17">
        <f>(D10-F10)/F10</f>
        <v>-0.15963461001178292</v>
      </c>
      <c r="H10" s="32">
        <v>3069</v>
      </c>
      <c r="I10" s="31">
        <v>104</v>
      </c>
      <c r="J10" s="29">
        <f t="shared" si="1"/>
        <v>29.509615384615383</v>
      </c>
      <c r="K10" s="31">
        <v>9</v>
      </c>
      <c r="L10" s="52">
        <v>7</v>
      </c>
      <c r="M10" s="31">
        <v>583354.99</v>
      </c>
      <c r="N10" s="31">
        <v>46171</v>
      </c>
      <c r="O10" s="52">
        <f t="shared" si="2"/>
        <v>168990.4374275782</v>
      </c>
      <c r="P10" s="56">
        <v>41285</v>
      </c>
      <c r="Q10" s="38" t="s">
        <v>59</v>
      </c>
      <c r="R10" s="15"/>
    </row>
    <row r="11" spans="1:18" ht="25.5" customHeight="1">
      <c r="A11" s="43">
        <f t="shared" si="3"/>
        <v>8</v>
      </c>
      <c r="B11" s="49">
        <v>5</v>
      </c>
      <c r="C11" s="4" t="s">
        <v>15</v>
      </c>
      <c r="D11" s="32">
        <v>24197.5</v>
      </c>
      <c r="E11" s="52">
        <f t="shared" si="0"/>
        <v>7009.704519119351</v>
      </c>
      <c r="F11" s="52">
        <v>44789</v>
      </c>
      <c r="G11" s="17">
        <f>(D11-F11)/F11</f>
        <v>-0.4597445801424457</v>
      </c>
      <c r="H11" s="32">
        <v>1534</v>
      </c>
      <c r="I11" s="31">
        <v>44</v>
      </c>
      <c r="J11" s="29">
        <f t="shared" si="1"/>
        <v>34.86363636363637</v>
      </c>
      <c r="K11" s="31">
        <v>5</v>
      </c>
      <c r="L11" s="52">
        <v>4</v>
      </c>
      <c r="M11" s="31">
        <v>294119</v>
      </c>
      <c r="N11" s="31">
        <v>19973</v>
      </c>
      <c r="O11" s="52">
        <f t="shared" si="2"/>
        <v>85202.49130938586</v>
      </c>
      <c r="P11" s="56">
        <v>41299</v>
      </c>
      <c r="Q11" s="38" t="s">
        <v>40</v>
      </c>
      <c r="R11" s="15"/>
    </row>
    <row r="12" spans="1:18" ht="25.5" customHeight="1">
      <c r="A12" s="43">
        <f t="shared" si="3"/>
        <v>9</v>
      </c>
      <c r="B12" s="49">
        <v>4</v>
      </c>
      <c r="C12" s="4" t="s">
        <v>14</v>
      </c>
      <c r="D12" s="32">
        <v>21197</v>
      </c>
      <c r="E12" s="52">
        <f t="shared" si="0"/>
        <v>6140.498261877173</v>
      </c>
      <c r="F12" s="52">
        <v>66748.3</v>
      </c>
      <c r="G12" s="17">
        <f>(D12-F12)/F12</f>
        <v>-0.6824338597387499</v>
      </c>
      <c r="H12" s="32">
        <v>1371</v>
      </c>
      <c r="I12" s="31">
        <v>55</v>
      </c>
      <c r="J12" s="29">
        <f t="shared" si="1"/>
        <v>24.927272727272726</v>
      </c>
      <c r="K12" s="31">
        <v>6</v>
      </c>
      <c r="L12" s="52">
        <v>3</v>
      </c>
      <c r="M12" s="32">
        <v>209163.2</v>
      </c>
      <c r="N12" s="32">
        <v>14613</v>
      </c>
      <c r="O12" s="52">
        <f t="shared" si="2"/>
        <v>60591.88876013905</v>
      </c>
      <c r="P12" s="56">
        <v>41306</v>
      </c>
      <c r="Q12" s="38" t="s">
        <v>65</v>
      </c>
      <c r="R12" s="15"/>
    </row>
    <row r="13" spans="1:18" ht="25.5" customHeight="1">
      <c r="A13" s="43">
        <f t="shared" si="3"/>
        <v>10</v>
      </c>
      <c r="B13" s="49">
        <v>9</v>
      </c>
      <c r="C13" s="4" t="s">
        <v>64</v>
      </c>
      <c r="D13" s="32">
        <v>9796.5</v>
      </c>
      <c r="E13" s="52">
        <f t="shared" si="0"/>
        <v>2837.920046349942</v>
      </c>
      <c r="F13" s="52">
        <v>19121</v>
      </c>
      <c r="G13" s="17">
        <f>(D13-F13)/F13</f>
        <v>-0.4876575492913551</v>
      </c>
      <c r="H13" s="32">
        <v>668</v>
      </c>
      <c r="I13" s="31">
        <v>39</v>
      </c>
      <c r="J13" s="29">
        <f t="shared" si="1"/>
        <v>17.128205128205128</v>
      </c>
      <c r="K13" s="31">
        <v>4</v>
      </c>
      <c r="L13" s="52">
        <v>4</v>
      </c>
      <c r="M13" s="31">
        <v>110608.3</v>
      </c>
      <c r="N13" s="31">
        <v>7160</v>
      </c>
      <c r="O13" s="52">
        <f t="shared" si="2"/>
        <v>32041.801853997684</v>
      </c>
      <c r="P13" s="56">
        <v>41299</v>
      </c>
      <c r="Q13" s="38" t="s">
        <v>65</v>
      </c>
      <c r="R13" s="15"/>
    </row>
    <row r="14" spans="1:17" ht="27" customHeight="1">
      <c r="A14" s="43"/>
      <c r="B14" s="49"/>
      <c r="C14" s="12" t="s">
        <v>42</v>
      </c>
      <c r="D14" s="13">
        <f>SUM(D4:D13)</f>
        <v>1257216.4999999998</v>
      </c>
      <c r="E14" s="13">
        <f>SUM(E4:E13)</f>
        <v>364199.44959443796</v>
      </c>
      <c r="F14" s="13">
        <v>1378120.8</v>
      </c>
      <c r="G14" s="14">
        <f>(D14-F14)/F14</f>
        <v>-0.08773127870938474</v>
      </c>
      <c r="H14" s="13">
        <f>SUM(H4:H13)</f>
        <v>93298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>
        <v>12</v>
      </c>
      <c r="C16" s="4" t="s">
        <v>60</v>
      </c>
      <c r="D16" s="32">
        <v>8253.5</v>
      </c>
      <c r="E16" s="52">
        <f>D16/3.452</f>
        <v>2390.9327925840093</v>
      </c>
      <c r="F16" s="52">
        <v>15874.5</v>
      </c>
      <c r="G16" s="17">
        <f>(D16-F16)/F16</f>
        <v>-0.4800781126964629</v>
      </c>
      <c r="H16" s="32">
        <v>677</v>
      </c>
      <c r="I16" s="31">
        <v>43</v>
      </c>
      <c r="J16" s="29">
        <f>H16/I16</f>
        <v>15.744186046511627</v>
      </c>
      <c r="K16" s="31">
        <v>6</v>
      </c>
      <c r="L16" s="52">
        <v>7</v>
      </c>
      <c r="M16" s="31">
        <v>298228.05</v>
      </c>
      <c r="N16" s="31">
        <v>21753</v>
      </c>
      <c r="O16" s="52">
        <f>M16/3.452</f>
        <v>86392.83024333719</v>
      </c>
      <c r="P16" s="56">
        <v>41278</v>
      </c>
      <c r="Q16" s="38" t="s">
        <v>57</v>
      </c>
      <c r="R16" s="15"/>
    </row>
    <row r="17" spans="1:18" ht="25.5" customHeight="1">
      <c r="A17" s="43">
        <f>A16+1</f>
        <v>12</v>
      </c>
      <c r="B17" s="49">
        <v>13</v>
      </c>
      <c r="C17" s="4" t="s">
        <v>54</v>
      </c>
      <c r="D17" s="32">
        <v>8106.5</v>
      </c>
      <c r="E17" s="52">
        <f aca="true" t="shared" si="4" ref="E17:E25">D17/3.452</f>
        <v>2348.3487833140207</v>
      </c>
      <c r="F17" s="52">
        <v>12377</v>
      </c>
      <c r="G17" s="17">
        <f>(D17-F17)/F17</f>
        <v>-0.34503514583501654</v>
      </c>
      <c r="H17" s="32">
        <v>657</v>
      </c>
      <c r="I17" s="31">
        <v>23</v>
      </c>
      <c r="J17" s="29">
        <f aca="true" t="shared" si="5" ref="J17:J25">H17/I17</f>
        <v>28.565217391304348</v>
      </c>
      <c r="K17" s="31">
        <v>1</v>
      </c>
      <c r="L17" s="52">
        <v>2</v>
      </c>
      <c r="M17" s="31">
        <v>20483.5</v>
      </c>
      <c r="N17" s="31">
        <v>1462</v>
      </c>
      <c r="O17" s="52">
        <f aca="true" t="shared" si="6" ref="O17:O25">M17/3.452</f>
        <v>5933.806488991889</v>
      </c>
      <c r="P17" s="56">
        <v>41313</v>
      </c>
      <c r="Q17" s="38" t="s">
        <v>28</v>
      </c>
      <c r="R17" s="15"/>
    </row>
    <row r="18" spans="1:18" ht="25.5" customHeight="1">
      <c r="A18" s="43">
        <f aca="true" t="shared" si="7" ref="A18:A25">A17+1</f>
        <v>13</v>
      </c>
      <c r="B18" s="49" t="s">
        <v>3</v>
      </c>
      <c r="C18" s="4" t="s">
        <v>4</v>
      </c>
      <c r="D18" s="32">
        <f>4336+2330</f>
        <v>6666</v>
      </c>
      <c r="E18" s="52">
        <f t="shared" si="4"/>
        <v>1931.0544611819234</v>
      </c>
      <c r="F18" s="52" t="s">
        <v>1</v>
      </c>
      <c r="G18" s="17" t="s">
        <v>67</v>
      </c>
      <c r="H18" s="32">
        <f>294+351</f>
        <v>645</v>
      </c>
      <c r="I18" s="31">
        <v>22</v>
      </c>
      <c r="J18" s="29">
        <f t="shared" si="5"/>
        <v>29.318181818181817</v>
      </c>
      <c r="K18" s="31">
        <v>3</v>
      </c>
      <c r="L18" s="52">
        <v>1</v>
      </c>
      <c r="M18" s="32">
        <v>6666</v>
      </c>
      <c r="N18" s="32">
        <v>645</v>
      </c>
      <c r="O18" s="52">
        <f t="shared" si="6"/>
        <v>1931.0544611819234</v>
      </c>
      <c r="P18" s="56">
        <v>41320</v>
      </c>
      <c r="Q18" s="38" t="s">
        <v>55</v>
      </c>
      <c r="R18" s="15"/>
    </row>
    <row r="19" spans="1:18" ht="25.5" customHeight="1">
      <c r="A19" s="43">
        <f t="shared" si="7"/>
        <v>14</v>
      </c>
      <c r="B19" s="49">
        <v>14</v>
      </c>
      <c r="C19" s="4" t="s">
        <v>23</v>
      </c>
      <c r="D19" s="32">
        <f>'[2]Sheet1'!$E$116+'[2]Sheet1'!$E$128</f>
        <v>3792</v>
      </c>
      <c r="E19" s="52">
        <f t="shared" si="4"/>
        <v>1098.4936268829665</v>
      </c>
      <c r="F19" s="32">
        <v>10054</v>
      </c>
      <c r="G19" s="17">
        <f>(D19-F19)/F19</f>
        <v>-0.6228366819176447</v>
      </c>
      <c r="H19" s="32">
        <f>'[2]Sheet1'!$C$116+87</f>
        <v>312</v>
      </c>
      <c r="I19" s="31">
        <v>23</v>
      </c>
      <c r="J19" s="29">
        <f t="shared" si="5"/>
        <v>13.565217391304348</v>
      </c>
      <c r="K19" s="31"/>
      <c r="L19" s="52">
        <v>1</v>
      </c>
      <c r="M19" s="32">
        <v>336840.10000000003</v>
      </c>
      <c r="N19" s="32">
        <v>25625</v>
      </c>
      <c r="O19" s="52">
        <f t="shared" si="6"/>
        <v>97578.2444959444</v>
      </c>
      <c r="P19" s="56">
        <v>41292</v>
      </c>
      <c r="Q19" s="38" t="s">
        <v>24</v>
      </c>
      <c r="R19" s="15"/>
    </row>
    <row r="20" spans="1:18" ht="25.5" customHeight="1">
      <c r="A20" s="43">
        <f t="shared" si="7"/>
        <v>15</v>
      </c>
      <c r="B20" s="49">
        <v>17</v>
      </c>
      <c r="C20" s="4" t="s">
        <v>29</v>
      </c>
      <c r="D20" s="32">
        <v>4169</v>
      </c>
      <c r="E20" s="52">
        <f t="shared" si="4"/>
        <v>1207.7056778679028</v>
      </c>
      <c r="F20" s="52">
        <v>6351.1</v>
      </c>
      <c r="G20" s="17">
        <f>(D20-F20)/F20</f>
        <v>-0.3435782777786526</v>
      </c>
      <c r="H20" s="32">
        <v>372</v>
      </c>
      <c r="I20" s="31">
        <v>22</v>
      </c>
      <c r="J20" s="29">
        <f t="shared" si="5"/>
        <v>16.90909090909091</v>
      </c>
      <c r="K20" s="31">
        <v>5</v>
      </c>
      <c r="L20" s="52">
        <v>11</v>
      </c>
      <c r="M20" s="31">
        <v>663979.34</v>
      </c>
      <c r="N20" s="31">
        <v>52983</v>
      </c>
      <c r="O20" s="52">
        <f t="shared" si="6"/>
        <v>192346.2746234067</v>
      </c>
      <c r="P20" s="55">
        <v>41243</v>
      </c>
      <c r="Q20" s="38" t="s">
        <v>30</v>
      </c>
      <c r="R20" s="15"/>
    </row>
    <row r="21" spans="1:18" ht="25.5" customHeight="1">
      <c r="A21" s="43">
        <f t="shared" si="7"/>
        <v>16</v>
      </c>
      <c r="B21" s="49">
        <v>19</v>
      </c>
      <c r="C21" s="4" t="s">
        <v>72</v>
      </c>
      <c r="D21" s="32">
        <f>3040+592</f>
        <v>3632</v>
      </c>
      <c r="E21" s="52">
        <f t="shared" si="4"/>
        <v>1052.143684820394</v>
      </c>
      <c r="F21" s="52">
        <v>4019</v>
      </c>
      <c r="G21" s="17">
        <f>(D21-F21)/F21</f>
        <v>-0.09629261010201542</v>
      </c>
      <c r="H21" s="32">
        <f>254+59</f>
        <v>313</v>
      </c>
      <c r="I21" s="31">
        <v>9</v>
      </c>
      <c r="J21" s="29">
        <f t="shared" si="5"/>
        <v>34.77777777777778</v>
      </c>
      <c r="K21" s="31">
        <v>2</v>
      </c>
      <c r="L21" s="52">
        <v>3</v>
      </c>
      <c r="M21" s="32">
        <v>13334</v>
      </c>
      <c r="N21" s="32">
        <v>1082</v>
      </c>
      <c r="O21" s="52">
        <f t="shared" si="6"/>
        <v>3862.6882966396292</v>
      </c>
      <c r="P21" s="56">
        <v>41306</v>
      </c>
      <c r="Q21" s="38" t="s">
        <v>73</v>
      </c>
      <c r="R21" s="15"/>
    </row>
    <row r="22" spans="1:18" ht="25.5" customHeight="1">
      <c r="A22" s="43">
        <f t="shared" si="7"/>
        <v>17</v>
      </c>
      <c r="B22" s="49">
        <v>7</v>
      </c>
      <c r="C22" s="4" t="s">
        <v>58</v>
      </c>
      <c r="D22" s="32">
        <v>1926</v>
      </c>
      <c r="E22" s="52">
        <f t="shared" si="4"/>
        <v>557.9374275782155</v>
      </c>
      <c r="F22" s="52">
        <v>21730.5</v>
      </c>
      <c r="G22" s="17">
        <f>(D22-F22)/F22</f>
        <v>-0.9113688134189273</v>
      </c>
      <c r="H22" s="32">
        <v>148</v>
      </c>
      <c r="I22" s="31">
        <v>12</v>
      </c>
      <c r="J22" s="29">
        <f t="shared" si="5"/>
        <v>12.333333333333334</v>
      </c>
      <c r="K22" s="31">
        <v>2</v>
      </c>
      <c r="L22" s="52">
        <v>9</v>
      </c>
      <c r="M22" s="31">
        <v>1586882.5</v>
      </c>
      <c r="N22" s="31">
        <v>96580</v>
      </c>
      <c r="O22" s="52">
        <f t="shared" si="6"/>
        <v>459699.449594438</v>
      </c>
      <c r="P22" s="55">
        <v>41264</v>
      </c>
      <c r="Q22" s="38" t="s">
        <v>57</v>
      </c>
      <c r="R22" s="15"/>
    </row>
    <row r="23" spans="1:18" ht="25.5" customHeight="1">
      <c r="A23" s="43">
        <f t="shared" si="7"/>
        <v>18</v>
      </c>
      <c r="B23" s="49">
        <v>11</v>
      </c>
      <c r="C23" s="4" t="s">
        <v>16</v>
      </c>
      <c r="D23" s="32">
        <v>1787.5</v>
      </c>
      <c r="E23" s="52">
        <f t="shared" si="4"/>
        <v>517.8157589803013</v>
      </c>
      <c r="F23" s="52">
        <v>17023</v>
      </c>
      <c r="G23" s="17">
        <f>(D23-F23)/F23</f>
        <v>-0.894995006755566</v>
      </c>
      <c r="H23" s="32">
        <v>113</v>
      </c>
      <c r="I23" s="31">
        <v>10</v>
      </c>
      <c r="J23" s="29">
        <f t="shared" si="5"/>
        <v>11.3</v>
      </c>
      <c r="K23" s="31">
        <v>2</v>
      </c>
      <c r="L23" s="52">
        <v>4</v>
      </c>
      <c r="M23" s="31">
        <v>123955.2</v>
      </c>
      <c r="N23" s="31">
        <v>8395</v>
      </c>
      <c r="O23" s="52">
        <f t="shared" si="6"/>
        <v>35908.22711471611</v>
      </c>
      <c r="P23" s="56">
        <v>41299</v>
      </c>
      <c r="Q23" s="38" t="s">
        <v>37</v>
      </c>
      <c r="R23" s="15"/>
    </row>
    <row r="24" spans="1:18" ht="25.5" customHeight="1">
      <c r="A24" s="43">
        <f t="shared" si="7"/>
        <v>19</v>
      </c>
      <c r="B24" s="49" t="s">
        <v>68</v>
      </c>
      <c r="C24" s="4" t="s">
        <v>2</v>
      </c>
      <c r="D24" s="32">
        <v>1573.5</v>
      </c>
      <c r="E24" s="52">
        <f t="shared" si="4"/>
        <v>455.82271147161066</v>
      </c>
      <c r="F24" s="52" t="s">
        <v>1</v>
      </c>
      <c r="G24" s="17" t="s">
        <v>67</v>
      </c>
      <c r="H24" s="32">
        <v>168</v>
      </c>
      <c r="I24" s="31">
        <v>4</v>
      </c>
      <c r="J24" s="29">
        <f t="shared" si="5"/>
        <v>42</v>
      </c>
      <c r="K24" s="31">
        <v>3</v>
      </c>
      <c r="L24" s="52" t="s">
        <v>68</v>
      </c>
      <c r="M24" s="31">
        <v>1573.5</v>
      </c>
      <c r="N24" s="31">
        <v>168</v>
      </c>
      <c r="O24" s="52">
        <f t="shared" si="6"/>
        <v>455.82271147161066</v>
      </c>
      <c r="P24" s="56" t="s">
        <v>69</v>
      </c>
      <c r="Q24" s="38" t="s">
        <v>49</v>
      </c>
      <c r="R24" s="15"/>
    </row>
    <row r="25" spans="1:18" ht="25.5" customHeight="1">
      <c r="A25" s="43">
        <f t="shared" si="7"/>
        <v>20</v>
      </c>
      <c r="B25" s="49" t="s">
        <v>50</v>
      </c>
      <c r="C25" s="4" t="s">
        <v>20</v>
      </c>
      <c r="D25" s="32">
        <v>1240</v>
      </c>
      <c r="E25" s="52">
        <f t="shared" si="4"/>
        <v>359.2120509849363</v>
      </c>
      <c r="F25" s="52" t="s">
        <v>1</v>
      </c>
      <c r="G25" s="17" t="s">
        <v>67</v>
      </c>
      <c r="H25" s="32">
        <v>168</v>
      </c>
      <c r="I25" s="31">
        <v>5</v>
      </c>
      <c r="J25" s="29">
        <f t="shared" si="5"/>
        <v>33.6</v>
      </c>
      <c r="K25" s="31">
        <v>2</v>
      </c>
      <c r="L25" s="52">
        <v>1</v>
      </c>
      <c r="M25" s="32">
        <v>1240</v>
      </c>
      <c r="N25" s="32">
        <v>115</v>
      </c>
      <c r="O25" s="52">
        <f t="shared" si="6"/>
        <v>359.2120509849363</v>
      </c>
      <c r="P25" s="56">
        <v>41320</v>
      </c>
      <c r="Q25" s="38" t="s">
        <v>21</v>
      </c>
      <c r="R25" s="15"/>
    </row>
    <row r="26" spans="1:17" ht="27" customHeight="1">
      <c r="A26" s="43"/>
      <c r="B26" s="49"/>
      <c r="C26" s="12" t="s">
        <v>63</v>
      </c>
      <c r="D26" s="13">
        <f>SUM(D16:D25)+D14</f>
        <v>1298362.4999999998</v>
      </c>
      <c r="E26" s="13">
        <f>SUM(E16:E25)+E14</f>
        <v>376118.91657010425</v>
      </c>
      <c r="F26" s="13">
        <v>1466461.4000000001</v>
      </c>
      <c r="G26" s="14">
        <f>(D26-F26)/F26</f>
        <v>-0.1146289292033192</v>
      </c>
      <c r="H26" s="13">
        <f>SUM(H16:H25)+H14</f>
        <v>96871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>
        <v>20</v>
      </c>
      <c r="C28" s="4" t="s">
        <v>22</v>
      </c>
      <c r="D28" s="32">
        <v>1215</v>
      </c>
      <c r="E28" s="52">
        <f>D28/3.452</f>
        <v>351.96987253765934</v>
      </c>
      <c r="F28" s="32">
        <v>2794</v>
      </c>
      <c r="G28" s="17">
        <f>(D28-F28)/F28</f>
        <v>-0.5651395848246242</v>
      </c>
      <c r="H28" s="32">
        <v>168</v>
      </c>
      <c r="I28" s="31">
        <v>14</v>
      </c>
      <c r="J28" s="29">
        <f>H28/I28</f>
        <v>12</v>
      </c>
      <c r="K28" s="31">
        <v>2</v>
      </c>
      <c r="L28" s="52">
        <v>9</v>
      </c>
      <c r="M28" s="32">
        <v>349503</v>
      </c>
      <c r="N28" s="32">
        <v>27617</v>
      </c>
      <c r="O28" s="52">
        <f>M28/3.452</f>
        <v>101246.52375434531</v>
      </c>
      <c r="P28" s="56">
        <v>41264</v>
      </c>
      <c r="Q28" s="38" t="s">
        <v>19</v>
      </c>
      <c r="R28" s="15"/>
    </row>
    <row r="29" spans="1:18" ht="25.5" customHeight="1">
      <c r="A29" s="43">
        <f>A28+1</f>
        <v>22</v>
      </c>
      <c r="B29" s="49">
        <v>22</v>
      </c>
      <c r="C29" s="4" t="s">
        <v>8</v>
      </c>
      <c r="D29" s="32">
        <v>1120</v>
      </c>
      <c r="E29" s="52">
        <f>D29/3.452</f>
        <v>324.44959443800695</v>
      </c>
      <c r="F29" s="52">
        <v>2358</v>
      </c>
      <c r="G29" s="17">
        <f>(D29-F29)/F29</f>
        <v>-0.5250212044105174</v>
      </c>
      <c r="H29" s="32">
        <v>91</v>
      </c>
      <c r="I29" s="31">
        <v>4</v>
      </c>
      <c r="J29" s="29">
        <f>H29/I29</f>
        <v>22.75</v>
      </c>
      <c r="K29" s="31">
        <v>2</v>
      </c>
      <c r="L29" s="52">
        <v>6</v>
      </c>
      <c r="M29" s="31">
        <v>21918.5</v>
      </c>
      <c r="N29" s="31">
        <v>1680</v>
      </c>
      <c r="O29" s="52">
        <f>M29/3.452</f>
        <v>6349.507531865585</v>
      </c>
      <c r="P29" s="53">
        <v>41285</v>
      </c>
      <c r="Q29" s="38" t="s">
        <v>37</v>
      </c>
      <c r="R29" s="15"/>
    </row>
    <row r="30" spans="1:18" ht="25.5" customHeight="1">
      <c r="A30" s="43">
        <f>A29+1</f>
        <v>23</v>
      </c>
      <c r="B30" s="49">
        <v>24</v>
      </c>
      <c r="C30" s="4" t="s">
        <v>74</v>
      </c>
      <c r="D30" s="32">
        <v>1057</v>
      </c>
      <c r="E30" s="52">
        <f>D30/3.452</f>
        <v>306.1993047508691</v>
      </c>
      <c r="F30" s="52">
        <v>1997.5</v>
      </c>
      <c r="G30" s="17">
        <f>(D30-F30)/F30</f>
        <v>-0.4708385481852315</v>
      </c>
      <c r="H30" s="32">
        <v>72</v>
      </c>
      <c r="I30" s="31">
        <v>7</v>
      </c>
      <c r="J30" s="54">
        <f>H30/I30</f>
        <v>10.285714285714286</v>
      </c>
      <c r="K30" s="31">
        <v>1</v>
      </c>
      <c r="L30" s="52">
        <v>10</v>
      </c>
      <c r="M30" s="31">
        <v>1300742.9</v>
      </c>
      <c r="N30" s="31">
        <v>79126</v>
      </c>
      <c r="O30" s="52">
        <f>M30/3.452</f>
        <v>376808.4878331402</v>
      </c>
      <c r="P30" s="55">
        <v>41257</v>
      </c>
      <c r="Q30" s="38" t="s">
        <v>28</v>
      </c>
      <c r="R30" s="15"/>
    </row>
    <row r="31" spans="1:18" ht="25.5" customHeight="1">
      <c r="A31" s="43">
        <f>A30+1</f>
        <v>24</v>
      </c>
      <c r="B31" s="49">
        <v>21</v>
      </c>
      <c r="C31" s="4" t="s">
        <v>26</v>
      </c>
      <c r="D31" s="32">
        <v>838</v>
      </c>
      <c r="E31" s="52">
        <f>D31/3.452</f>
        <v>242.75782155272307</v>
      </c>
      <c r="F31" s="52">
        <v>2430</v>
      </c>
      <c r="G31" s="17">
        <f>(D31-F31)/F31</f>
        <v>-0.6551440329218107</v>
      </c>
      <c r="H31" s="32">
        <v>69</v>
      </c>
      <c r="I31" s="31">
        <v>5</v>
      </c>
      <c r="J31" s="29">
        <f>H31/I31</f>
        <v>13.8</v>
      </c>
      <c r="K31" s="31">
        <v>1</v>
      </c>
      <c r="L31" s="52">
        <v>10</v>
      </c>
      <c r="M31" s="32">
        <v>174971.9</v>
      </c>
      <c r="N31" s="32">
        <v>12218</v>
      </c>
      <c r="O31" s="52">
        <f>M31/3.452</f>
        <v>50687.10892236385</v>
      </c>
      <c r="P31" s="55">
        <v>41257</v>
      </c>
      <c r="Q31" s="38" t="s">
        <v>27</v>
      </c>
      <c r="R31" s="15"/>
    </row>
    <row r="32" spans="1:18" ht="25.5" customHeight="1">
      <c r="A32" s="43">
        <f aca="true" t="shared" si="8" ref="A32:A37">A31+1</f>
        <v>25</v>
      </c>
      <c r="B32" s="49">
        <v>26</v>
      </c>
      <c r="C32" s="4" t="s">
        <v>5</v>
      </c>
      <c r="D32" s="32">
        <v>560</v>
      </c>
      <c r="E32" s="52">
        <f aca="true" t="shared" si="9" ref="E32:E37">D32/3.452</f>
        <v>162.22479721900348</v>
      </c>
      <c r="F32" s="52">
        <v>1034</v>
      </c>
      <c r="G32" s="17">
        <f aca="true" t="shared" si="10" ref="G32:G37">(D32-F32)/F32</f>
        <v>-0.4584139264990329</v>
      </c>
      <c r="H32" s="32">
        <v>43</v>
      </c>
      <c r="I32" s="31">
        <v>4</v>
      </c>
      <c r="J32" s="29">
        <f aca="true" t="shared" si="11" ref="J32:J37">H32/I32</f>
        <v>10.75</v>
      </c>
      <c r="K32" s="31">
        <v>1</v>
      </c>
      <c r="L32" s="52">
        <v>9</v>
      </c>
      <c r="M32" s="32">
        <v>12456</v>
      </c>
      <c r="N32" s="32">
        <v>1046</v>
      </c>
      <c r="O32" s="52">
        <f aca="true" t="shared" si="12" ref="O32:O37">M32/3.452</f>
        <v>3608.342989571263</v>
      </c>
      <c r="P32" s="56">
        <v>41264</v>
      </c>
      <c r="Q32" s="38" t="s">
        <v>6</v>
      </c>
      <c r="R32" s="15"/>
    </row>
    <row r="33" spans="1:18" ht="25.5" customHeight="1">
      <c r="A33" s="43">
        <f t="shared" si="8"/>
        <v>26</v>
      </c>
      <c r="B33" s="49">
        <v>16</v>
      </c>
      <c r="C33" s="4" t="s">
        <v>17</v>
      </c>
      <c r="D33" s="32">
        <v>552</v>
      </c>
      <c r="E33" s="52">
        <f t="shared" si="9"/>
        <v>159.90730011587485</v>
      </c>
      <c r="F33" s="52">
        <v>7309</v>
      </c>
      <c r="G33" s="17">
        <f t="shared" si="10"/>
        <v>-0.9244766725954303</v>
      </c>
      <c r="H33" s="32">
        <v>58</v>
      </c>
      <c r="I33" s="31">
        <v>3</v>
      </c>
      <c r="J33" s="29">
        <f t="shared" si="11"/>
        <v>19.333333333333332</v>
      </c>
      <c r="K33" s="31">
        <v>1</v>
      </c>
      <c r="L33" s="52">
        <v>3</v>
      </c>
      <c r="M33" s="31">
        <v>29442</v>
      </c>
      <c r="N33" s="31">
        <v>1941</v>
      </c>
      <c r="O33" s="52">
        <f t="shared" si="12"/>
        <v>8528.968713789109</v>
      </c>
      <c r="P33" s="56">
        <v>41306</v>
      </c>
      <c r="Q33" s="38" t="s">
        <v>70</v>
      </c>
      <c r="R33" s="15"/>
    </row>
    <row r="34" spans="1:18" ht="25.5" customHeight="1">
      <c r="A34" s="43">
        <f t="shared" si="8"/>
        <v>27</v>
      </c>
      <c r="B34" s="49">
        <v>18</v>
      </c>
      <c r="C34" s="4" t="s">
        <v>47</v>
      </c>
      <c r="D34" s="32">
        <v>550</v>
      </c>
      <c r="E34" s="52">
        <f t="shared" si="9"/>
        <v>159.3279258400927</v>
      </c>
      <c r="F34" s="52">
        <v>4952</v>
      </c>
      <c r="G34" s="17">
        <f t="shared" si="10"/>
        <v>-0.8889337641357028</v>
      </c>
      <c r="H34" s="32">
        <v>38</v>
      </c>
      <c r="I34" s="31">
        <v>8</v>
      </c>
      <c r="J34" s="29">
        <f t="shared" si="11"/>
        <v>4.75</v>
      </c>
      <c r="K34" s="31">
        <v>1</v>
      </c>
      <c r="L34" s="52">
        <v>5</v>
      </c>
      <c r="M34" s="31">
        <v>82556.15</v>
      </c>
      <c r="N34" s="31">
        <v>6648</v>
      </c>
      <c r="O34" s="52">
        <f t="shared" si="12"/>
        <v>23915.454808806488</v>
      </c>
      <c r="P34" s="53">
        <v>41292</v>
      </c>
      <c r="Q34" s="38" t="s">
        <v>38</v>
      </c>
      <c r="R34" s="15"/>
    </row>
    <row r="35" spans="1:18" ht="25.5" customHeight="1">
      <c r="A35" s="43">
        <f t="shared" si="8"/>
        <v>28</v>
      </c>
      <c r="B35" s="49">
        <v>15</v>
      </c>
      <c r="C35" s="4" t="s">
        <v>48</v>
      </c>
      <c r="D35" s="32">
        <v>387</v>
      </c>
      <c r="E35" s="52">
        <f t="shared" si="9"/>
        <v>112.10892236384704</v>
      </c>
      <c r="F35" s="52">
        <v>7587</v>
      </c>
      <c r="G35" s="17">
        <f t="shared" si="10"/>
        <v>-0.9489916963226572</v>
      </c>
      <c r="H35" s="32">
        <v>42</v>
      </c>
      <c r="I35" s="31">
        <v>5</v>
      </c>
      <c r="J35" s="29">
        <f t="shared" si="11"/>
        <v>8.4</v>
      </c>
      <c r="K35" s="31">
        <v>1</v>
      </c>
      <c r="L35" s="52">
        <v>6</v>
      </c>
      <c r="M35" s="31">
        <v>277741</v>
      </c>
      <c r="N35" s="31">
        <v>20020</v>
      </c>
      <c r="O35" s="52">
        <f t="shared" si="12"/>
        <v>80457.9953650058</v>
      </c>
      <c r="P35" s="56">
        <v>41285</v>
      </c>
      <c r="Q35" s="38" t="s">
        <v>28</v>
      </c>
      <c r="R35" s="15"/>
    </row>
    <row r="36" spans="1:18" ht="25.5" customHeight="1">
      <c r="A36" s="43">
        <f t="shared" si="8"/>
        <v>29</v>
      </c>
      <c r="B36" s="49">
        <v>30</v>
      </c>
      <c r="C36" s="4" t="s">
        <v>46</v>
      </c>
      <c r="D36" s="32">
        <v>302</v>
      </c>
      <c r="E36" s="52">
        <f t="shared" si="9"/>
        <v>87.48551564310544</v>
      </c>
      <c r="F36" s="52">
        <v>156</v>
      </c>
      <c r="G36" s="17">
        <f t="shared" si="10"/>
        <v>0.9358974358974359</v>
      </c>
      <c r="H36" s="32">
        <v>25</v>
      </c>
      <c r="I36" s="31">
        <v>3</v>
      </c>
      <c r="J36" s="29">
        <f t="shared" si="11"/>
        <v>8.333333333333334</v>
      </c>
      <c r="K36" s="31">
        <v>1</v>
      </c>
      <c r="L36" s="52">
        <v>5</v>
      </c>
      <c r="M36" s="32">
        <v>2210</v>
      </c>
      <c r="N36" s="32">
        <v>208</v>
      </c>
      <c r="O36" s="52">
        <f t="shared" si="12"/>
        <v>640.2085747392816</v>
      </c>
      <c r="P36" s="56">
        <v>41292</v>
      </c>
      <c r="Q36" s="38" t="s">
        <v>9</v>
      </c>
      <c r="R36" s="15"/>
    </row>
    <row r="37" spans="1:18" ht="25.5" customHeight="1">
      <c r="A37" s="43">
        <f t="shared" si="8"/>
        <v>30</v>
      </c>
      <c r="B37" s="49">
        <v>31</v>
      </c>
      <c r="C37" s="4" t="s">
        <v>39</v>
      </c>
      <c r="D37" s="32">
        <v>244</v>
      </c>
      <c r="E37" s="52">
        <f t="shared" si="9"/>
        <v>70.68366164542294</v>
      </c>
      <c r="F37" s="52">
        <v>140</v>
      </c>
      <c r="G37" s="17">
        <f t="shared" si="10"/>
        <v>0.7428571428571429</v>
      </c>
      <c r="H37" s="32">
        <v>20</v>
      </c>
      <c r="I37" s="31">
        <v>1</v>
      </c>
      <c r="J37" s="29">
        <f t="shared" si="11"/>
        <v>20</v>
      </c>
      <c r="K37" s="31">
        <v>1</v>
      </c>
      <c r="L37" s="52">
        <v>17</v>
      </c>
      <c r="M37" s="31">
        <v>1130581.5</v>
      </c>
      <c r="N37" s="31">
        <v>84619</v>
      </c>
      <c r="O37" s="52">
        <f t="shared" si="12"/>
        <v>327514.9188876014</v>
      </c>
      <c r="P37" s="53">
        <v>41201</v>
      </c>
      <c r="Q37" s="38" t="s">
        <v>40</v>
      </c>
      <c r="R37" s="15"/>
    </row>
    <row r="38" spans="1:17" ht="27" customHeight="1">
      <c r="A38" s="43"/>
      <c r="B38" s="49"/>
      <c r="C38" s="12" t="s">
        <v>71</v>
      </c>
      <c r="D38" s="13">
        <f>SUM(D28:D37)+D26</f>
        <v>1305187.4999999998</v>
      </c>
      <c r="E38" s="13">
        <f>SUM(E28:E37)+E26</f>
        <v>378096.03128621087</v>
      </c>
      <c r="F38" s="13">
        <v>1480153.9000000001</v>
      </c>
      <c r="G38" s="14">
        <f>(D38-F38)/F38</f>
        <v>-0.11820824848010761</v>
      </c>
      <c r="H38" s="13">
        <f>SUM(H28:H37)+H26</f>
        <v>97497</v>
      </c>
      <c r="I38" s="13"/>
      <c r="J38" s="33"/>
      <c r="K38" s="35"/>
      <c r="L38" s="33"/>
      <c r="M38" s="36"/>
      <c r="N38" s="36"/>
      <c r="O38" s="36"/>
      <c r="P38" s="37"/>
      <c r="Q38" s="46"/>
    </row>
    <row r="39" spans="1:17" ht="12" customHeight="1">
      <c r="A39" s="47"/>
      <c r="B39" s="51"/>
      <c r="C39" s="9"/>
      <c r="D39" s="10"/>
      <c r="E39" s="10"/>
      <c r="F39" s="10"/>
      <c r="G39" s="22"/>
      <c r="H39" s="21"/>
      <c r="I39" s="23"/>
      <c r="J39" s="23"/>
      <c r="K39" s="34"/>
      <c r="L39" s="23"/>
      <c r="M39" s="24"/>
      <c r="N39" s="24"/>
      <c r="O39" s="24"/>
      <c r="P39" s="11"/>
      <c r="Q39" s="48"/>
    </row>
    <row r="40" spans="1:18" ht="25.5" customHeight="1">
      <c r="A40" s="43">
        <f>A37+1</f>
        <v>31</v>
      </c>
      <c r="B40" s="49">
        <v>33</v>
      </c>
      <c r="C40" s="4" t="s">
        <v>12</v>
      </c>
      <c r="D40" s="32">
        <v>104</v>
      </c>
      <c r="E40" s="52">
        <f>D40/3.452</f>
        <v>30.127462340672075</v>
      </c>
      <c r="F40" s="52">
        <v>110</v>
      </c>
      <c r="G40" s="17">
        <f>(D40-F40)/F40</f>
        <v>-0.05454545454545454</v>
      </c>
      <c r="H40" s="32">
        <v>9</v>
      </c>
      <c r="I40" s="31">
        <v>1</v>
      </c>
      <c r="J40" s="29">
        <f>H40/I40</f>
        <v>9</v>
      </c>
      <c r="K40" s="31">
        <v>1</v>
      </c>
      <c r="L40" s="52"/>
      <c r="M40" s="31">
        <v>502713.8</v>
      </c>
      <c r="N40" s="31">
        <v>41046</v>
      </c>
      <c r="O40" s="52">
        <f>M40/3.452</f>
        <v>145629.72190034762</v>
      </c>
      <c r="P40" s="53">
        <v>40998</v>
      </c>
      <c r="Q40" s="38" t="s">
        <v>13</v>
      </c>
      <c r="R40" s="15"/>
    </row>
    <row r="41" spans="1:18" ht="25.5" customHeight="1">
      <c r="A41" s="43">
        <f>A40+1</f>
        <v>32</v>
      </c>
      <c r="B41" s="49"/>
      <c r="C41" s="4" t="s">
        <v>56</v>
      </c>
      <c r="D41" s="32">
        <v>92</v>
      </c>
      <c r="E41" s="52">
        <f>D41/3.452</f>
        <v>26.651216685979144</v>
      </c>
      <c r="F41" s="52" t="s">
        <v>1</v>
      </c>
      <c r="G41" s="17" t="s">
        <v>67</v>
      </c>
      <c r="H41" s="32">
        <v>12</v>
      </c>
      <c r="I41" s="31">
        <v>1</v>
      </c>
      <c r="J41" s="29">
        <f>H41/I41</f>
        <v>12</v>
      </c>
      <c r="K41" s="31"/>
      <c r="L41" s="52"/>
      <c r="M41" s="32">
        <v>2327</v>
      </c>
      <c r="N41" s="32">
        <v>213</v>
      </c>
      <c r="O41" s="52">
        <f>M41/3.452</f>
        <v>674.1019698725377</v>
      </c>
      <c r="P41" s="53">
        <v>41229</v>
      </c>
      <c r="Q41" s="38" t="s">
        <v>9</v>
      </c>
      <c r="R41" s="15"/>
    </row>
    <row r="42" spans="1:17" ht="27" customHeight="1">
      <c r="A42" s="43"/>
      <c r="B42" s="49"/>
      <c r="C42" s="12" t="s">
        <v>25</v>
      </c>
      <c r="D42" s="13">
        <f>SUM(D40:D41)+D38</f>
        <v>1305383.4999999998</v>
      </c>
      <c r="E42" s="13">
        <f>SUM(E40:E41)+E38</f>
        <v>378152.8099652375</v>
      </c>
      <c r="F42" s="13">
        <v>1480153.9000000001</v>
      </c>
      <c r="G42" s="14">
        <f>(D42-F42)/F42</f>
        <v>-0.11807582981742666</v>
      </c>
      <c r="H42" s="13">
        <f>SUM(H40:H41)+H38</f>
        <v>97518</v>
      </c>
      <c r="I42" s="13"/>
      <c r="J42" s="33"/>
      <c r="K42" s="35"/>
      <c r="L42" s="33"/>
      <c r="M42" s="36"/>
      <c r="N42" s="36"/>
      <c r="O42" s="36"/>
      <c r="P42" s="37"/>
      <c r="Q42" s="46"/>
    </row>
    <row r="43" spans="1:17" ht="12" customHeight="1">
      <c r="A43" s="47"/>
      <c r="B43" s="51"/>
      <c r="C43" s="9"/>
      <c r="D43" s="10"/>
      <c r="E43" s="10"/>
      <c r="F43" s="10"/>
      <c r="G43" s="22"/>
      <c r="H43" s="21"/>
      <c r="I43" s="23"/>
      <c r="J43" s="23"/>
      <c r="K43" s="34"/>
      <c r="L43" s="23"/>
      <c r="M43" s="24"/>
      <c r="N43" s="24"/>
      <c r="O43" s="24"/>
      <c r="P43" s="11"/>
      <c r="Q43" s="48"/>
    </row>
    <row r="46" ht="28.5"/>
    <row r="47" ht="28.5"/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2013-02-26T13:19:08Z</dcterms:modified>
  <cp:category/>
  <cp:version/>
  <cp:contentType/>
  <cp:contentStatus/>
</cp:coreProperties>
</file>