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960" windowWidth="21675" windowHeight="98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<sst xmlns="http://schemas.openxmlformats.org/spreadsheetml/2006/main" count="251" uniqueCount="93">
  <si>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</si>
  <si>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</si>
  <si>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</si>
  <si>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</si>
  <si>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</si>
  <si>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</si>
  <si>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</si>
  <si>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</si>
  <si>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</si>
  <si>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</si>
  <si>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</si>
  <si>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</si>
  <si>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</si>
  <si>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</si>
  <si>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</si>
  <si>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</si>
  <si>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</si>
  <si>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</si>
  <si>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</si>
  <si>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</si>
  <si>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</si>
  <si>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</si>
  <si>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</si>
  <si>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</si>
  <si>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</si>
  <si>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</si>
  <si>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</si>
  <si>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</si>
  <si>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</si>
  <si>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</si>
  <si>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</si>
  <si>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</si>
  <si>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</si>
  <si>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</si>
  <si>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</si>
  <si>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</si>
  <si>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</si>
  <si>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</si>
  <si>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</si>
  <si>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</si>
  <si>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</si>
  <si>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</si>
  <si>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</si>
  <si>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</si>
  <si>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</si>
  <si>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</si>
  <si>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</si>
  <si>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</si>
  <si>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</si>
  <si>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</si>
  <si>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</si>
  <si>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</si>
  <si>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</si>
  <si>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</si>
  <si>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</si>
  <si>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DOMES</t>
  </si>
  <si>
    <t>SONY</t>
  </si>
  <si>
    <t>GREAT GATSBY</t>
  </si>
  <si>
    <t>VELIKI GATSBY</t>
  </si>
  <si>
    <t>VAJE V OBJEMU</t>
  </si>
  <si>
    <t>FAST AND FURIOUS 6</t>
  </si>
  <si>
    <t>HITRI IN DRZNI 6</t>
  </si>
  <si>
    <t>FIVIA</t>
  </si>
  <si>
    <t>ARBITRAGE</t>
  </si>
  <si>
    <t>ARBITRAŽA</t>
  </si>
  <si>
    <t>HANGOVER 3</t>
  </si>
  <si>
    <t>PREKROKANA NOČ 3</t>
  </si>
  <si>
    <t>WB</t>
  </si>
  <si>
    <t>EPIC</t>
  </si>
  <si>
    <t>SKRIVNOSTNI VARUHI GOZDA</t>
  </si>
  <si>
    <t>AFTER EARTH</t>
  </si>
  <si>
    <t>ČAS PO ZEMLJI</t>
  </si>
  <si>
    <t>IZHOD</t>
  </si>
  <si>
    <t>LA MIGLIORE OFFERTA</t>
  </si>
  <si>
    <t>NAJBOLJŠA PONUDBA</t>
  </si>
  <si>
    <t>NOW YOU SEE ME</t>
  </si>
  <si>
    <t>MOJSTRI ILUZIJ</t>
  </si>
  <si>
    <t>POŠASTI Z UNIVERZE 3D</t>
  </si>
  <si>
    <t>MONSTERS UNIVERSITY 3D</t>
  </si>
  <si>
    <t>WORLD WAR Z</t>
  </si>
  <si>
    <t>SVETOVNA VOJNA Z</t>
  </si>
  <si>
    <t>MAN OF STEEL</t>
  </si>
  <si>
    <t>JEKLENI MOŽ</t>
  </si>
  <si>
    <t>WINGS</t>
  </si>
  <si>
    <t>KRILA</t>
  </si>
  <si>
    <t>POPULAIRE</t>
  </si>
  <si>
    <t>NERODNA TAJINCA</t>
  </si>
  <si>
    <t>27 - Jun</t>
  </si>
  <si>
    <t>03 - Jul</t>
  </si>
  <si>
    <t>28 - Jun</t>
  </si>
  <si>
    <t>30 - Jun</t>
  </si>
  <si>
    <t>INTERNSHIP</t>
  </si>
  <si>
    <t>PRIPRAVNIKA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</si>
</sst>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Y19" sqref="Y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89</v>
      </c>
      <c r="L4" s="20"/>
      <c r="M4" s="79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0.7679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87</v>
      </c>
      <c r="L5" s="7"/>
      <c r="M5" s="80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41459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91</v>
      </c>
      <c r="D14" s="4" t="s">
        <v>92</v>
      </c>
      <c r="E14" s="15" t="s">
        <v>50</v>
      </c>
      <c r="F14" s="15" t="s">
        <v>42</v>
      </c>
      <c r="G14" s="37">
        <v>1</v>
      </c>
      <c r="H14" s="37">
        <v>11</v>
      </c>
      <c r="I14" s="14">
        <v>16186</v>
      </c>
      <c r="J14" s="14"/>
      <c r="K14" s="14">
        <v>2900</v>
      </c>
      <c r="L14" s="14"/>
      <c r="M14" s="64"/>
      <c r="N14" s="14">
        <f>I14/H14</f>
        <v>1471.4545454545455</v>
      </c>
      <c r="O14" s="38">
        <v>11</v>
      </c>
      <c r="P14" s="14">
        <v>28659</v>
      </c>
      <c r="Q14" s="14"/>
      <c r="R14" s="14">
        <v>5811</v>
      </c>
      <c r="S14" s="14"/>
      <c r="T14" s="64"/>
      <c r="U14" s="74">
        <v>1493</v>
      </c>
      <c r="V14" s="14">
        <f>P14/O14</f>
        <v>2605.3636363636365</v>
      </c>
      <c r="W14" s="74">
        <f>SUM(U14,P14)</f>
        <v>30152</v>
      </c>
      <c r="X14" s="74">
        <v>276</v>
      </c>
      <c r="Y14" s="75">
        <f>SUM(X14,R14)</f>
        <v>6087</v>
      </c>
    </row>
    <row r="15" spans="1:25" ht="12.75">
      <c r="A15" s="72">
        <v>2</v>
      </c>
      <c r="B15" s="72">
        <v>1</v>
      </c>
      <c r="C15" s="4" t="s">
        <v>79</v>
      </c>
      <c r="D15" s="4" t="s">
        <v>80</v>
      </c>
      <c r="E15" s="15" t="s">
        <v>49</v>
      </c>
      <c r="F15" s="15" t="s">
        <v>36</v>
      </c>
      <c r="G15" s="37">
        <v>2</v>
      </c>
      <c r="H15" s="37">
        <v>17</v>
      </c>
      <c r="I15" s="22">
        <v>14743</v>
      </c>
      <c r="J15" s="22">
        <v>21689</v>
      </c>
      <c r="K15" s="98">
        <v>2508</v>
      </c>
      <c r="L15" s="98">
        <v>3599</v>
      </c>
      <c r="M15" s="64">
        <f>(I15/J15*100)-100</f>
        <v>-32.0254506892895</v>
      </c>
      <c r="N15" s="14">
        <f>I15/H15</f>
        <v>867.2352941176471</v>
      </c>
      <c r="O15" s="73">
        <v>17</v>
      </c>
      <c r="P15" s="14">
        <v>26846</v>
      </c>
      <c r="Q15" s="14">
        <v>54893</v>
      </c>
      <c r="R15" s="14">
        <v>5148</v>
      </c>
      <c r="S15" s="14">
        <v>10443</v>
      </c>
      <c r="T15" s="64">
        <f>(P15/Q15*100)-100</f>
        <v>-51.09394640482393</v>
      </c>
      <c r="U15" s="74">
        <v>53344</v>
      </c>
      <c r="V15" s="14">
        <f>P15/O15</f>
        <v>1579.1764705882354</v>
      </c>
      <c r="W15" s="74">
        <f>SUM(U15,P15)</f>
        <v>80190</v>
      </c>
      <c r="X15" s="74">
        <v>10443</v>
      </c>
      <c r="Y15" s="75">
        <f>SUM(X15,R15)</f>
        <v>15591</v>
      </c>
    </row>
    <row r="16" spans="1:25" ht="12.75">
      <c r="A16" s="72">
        <v>3</v>
      </c>
      <c r="B16" s="72">
        <v>2</v>
      </c>
      <c r="C16" s="89" t="s">
        <v>81</v>
      </c>
      <c r="D16" s="89" t="s">
        <v>82</v>
      </c>
      <c r="E16" s="15" t="s">
        <v>67</v>
      </c>
      <c r="F16" s="15" t="s">
        <v>42</v>
      </c>
      <c r="G16" s="37">
        <v>2</v>
      </c>
      <c r="H16" s="37">
        <v>18</v>
      </c>
      <c r="I16" s="24">
        <v>11346</v>
      </c>
      <c r="J16" s="24">
        <v>22283</v>
      </c>
      <c r="K16" s="24">
        <v>1834</v>
      </c>
      <c r="L16" s="24">
        <v>3659</v>
      </c>
      <c r="M16" s="64">
        <f>(I16/J16*100)-100</f>
        <v>-49.082260018848444</v>
      </c>
      <c r="N16" s="14">
        <f>I16/H16</f>
        <v>630.3333333333334</v>
      </c>
      <c r="O16" s="73">
        <v>18</v>
      </c>
      <c r="P16" s="14">
        <v>21192</v>
      </c>
      <c r="Q16" s="14">
        <v>53868</v>
      </c>
      <c r="R16" s="14">
        <v>3770</v>
      </c>
      <c r="S16" s="14">
        <v>9529</v>
      </c>
      <c r="T16" s="64">
        <f>(P16/Q16*100)-100</f>
        <v>-60.65938961906884</v>
      </c>
      <c r="U16" s="74">
        <v>53617</v>
      </c>
      <c r="V16" s="14">
        <f>P16/O16</f>
        <v>1177.3333333333333</v>
      </c>
      <c r="W16" s="74">
        <f>SUM(U16,P16)</f>
        <v>74809</v>
      </c>
      <c r="X16" s="74">
        <v>9568</v>
      </c>
      <c r="Y16" s="75">
        <f>SUM(X16,R16)</f>
        <v>13338</v>
      </c>
    </row>
    <row r="17" spans="1:25" ht="12.75">
      <c r="A17" s="72">
        <v>4</v>
      </c>
      <c r="B17" s="72">
        <v>3</v>
      </c>
      <c r="C17" s="4" t="s">
        <v>78</v>
      </c>
      <c r="D17" s="4" t="s">
        <v>77</v>
      </c>
      <c r="E17" s="15" t="s">
        <v>53</v>
      </c>
      <c r="F17" s="15" t="s">
        <v>54</v>
      </c>
      <c r="G17" s="37">
        <v>2</v>
      </c>
      <c r="H17" s="37">
        <v>17</v>
      </c>
      <c r="I17" s="24">
        <v>10168</v>
      </c>
      <c r="J17" s="24">
        <v>11453</v>
      </c>
      <c r="K17" s="24">
        <v>1960</v>
      </c>
      <c r="L17" s="24">
        <v>2069</v>
      </c>
      <c r="M17" s="64">
        <f>(I17/J17*100)-100</f>
        <v>-11.219767746441974</v>
      </c>
      <c r="N17" s="14">
        <f>I17/H17</f>
        <v>598.1176470588235</v>
      </c>
      <c r="O17" s="37">
        <v>17</v>
      </c>
      <c r="P17" s="14">
        <v>20322</v>
      </c>
      <c r="Q17" s="14">
        <v>40923</v>
      </c>
      <c r="R17" s="14">
        <v>4196</v>
      </c>
      <c r="S17" s="14">
        <v>8164</v>
      </c>
      <c r="T17" s="64">
        <f>(P17/Q17*100)-100</f>
        <v>-50.3408840994062</v>
      </c>
      <c r="U17" s="74">
        <v>41917</v>
      </c>
      <c r="V17" s="24">
        <f>P17/O17</f>
        <v>1195.4117647058824</v>
      </c>
      <c r="W17" s="74">
        <f>SUM(U17,P17)</f>
        <v>62239</v>
      </c>
      <c r="X17" s="74">
        <v>8457</v>
      </c>
      <c r="Y17" s="75">
        <f>SUM(X17,R17)</f>
        <v>12653</v>
      </c>
    </row>
    <row r="18" spans="1:25" ht="13.5" customHeight="1">
      <c r="A18" s="72">
        <v>5</v>
      </c>
      <c r="B18" s="72">
        <v>6</v>
      </c>
      <c r="C18" s="4" t="s">
        <v>65</v>
      </c>
      <c r="D18" s="4" t="s">
        <v>66</v>
      </c>
      <c r="E18" s="15" t="s">
        <v>67</v>
      </c>
      <c r="F18" s="15" t="s">
        <v>42</v>
      </c>
      <c r="G18" s="37">
        <v>5</v>
      </c>
      <c r="H18" s="37">
        <v>11</v>
      </c>
      <c r="I18" s="14">
        <v>7834</v>
      </c>
      <c r="J18" s="14">
        <v>8661</v>
      </c>
      <c r="K18" s="100">
        <v>1420</v>
      </c>
      <c r="L18" s="100">
        <v>1583</v>
      </c>
      <c r="M18" s="64">
        <f>(I18/J18*100)-100</f>
        <v>-9.548550975637909</v>
      </c>
      <c r="N18" s="14">
        <f>I18/H18</f>
        <v>712.1818181818181</v>
      </c>
      <c r="O18" s="38">
        <v>11</v>
      </c>
      <c r="P18" s="14">
        <v>13293</v>
      </c>
      <c r="Q18" s="14">
        <v>21722</v>
      </c>
      <c r="R18" s="14">
        <v>2627</v>
      </c>
      <c r="S18" s="14">
        <v>4420</v>
      </c>
      <c r="T18" s="64">
        <f>(P18/Q18*100)-100</f>
        <v>-38.80397753429703</v>
      </c>
      <c r="U18" s="74">
        <v>300958</v>
      </c>
      <c r="V18" s="14">
        <f>P18/O18</f>
        <v>1208.4545454545455</v>
      </c>
      <c r="W18" s="74">
        <f>SUM(U18,P18)</f>
        <v>314251</v>
      </c>
      <c r="X18" s="74">
        <v>59144</v>
      </c>
      <c r="Y18" s="75">
        <f>SUM(X18,R18)</f>
        <v>61771</v>
      </c>
    </row>
    <row r="19" spans="1:25" ht="12.75">
      <c r="A19" s="72">
        <v>6</v>
      </c>
      <c r="B19" s="72">
        <v>4</v>
      </c>
      <c r="C19" s="4" t="s">
        <v>75</v>
      </c>
      <c r="D19" s="4" t="s">
        <v>76</v>
      </c>
      <c r="E19" s="15" t="s">
        <v>46</v>
      </c>
      <c r="F19" s="15" t="s">
        <v>42</v>
      </c>
      <c r="G19" s="37">
        <v>3</v>
      </c>
      <c r="H19" s="37">
        <v>9</v>
      </c>
      <c r="I19" s="24">
        <v>6279</v>
      </c>
      <c r="J19" s="24">
        <v>8160</v>
      </c>
      <c r="K19" s="14">
        <v>1094</v>
      </c>
      <c r="L19" s="14">
        <v>1440</v>
      </c>
      <c r="M19" s="64">
        <f>(I19/J19*100)-100</f>
        <v>-23.05147058823529</v>
      </c>
      <c r="N19" s="14">
        <f>I19/H19</f>
        <v>697.6666666666666</v>
      </c>
      <c r="O19" s="73">
        <v>9</v>
      </c>
      <c r="P19" s="14">
        <v>11840</v>
      </c>
      <c r="Q19" s="14">
        <v>23977</v>
      </c>
      <c r="R19" s="14">
        <v>2274</v>
      </c>
      <c r="S19" s="14">
        <v>4669</v>
      </c>
      <c r="T19" s="64">
        <f>(P19/Q19*100)-100</f>
        <v>-50.61934353755683</v>
      </c>
      <c r="U19" s="74">
        <v>43430</v>
      </c>
      <c r="V19" s="14">
        <f>P19/O19</f>
        <v>1315.5555555555557</v>
      </c>
      <c r="W19" s="74">
        <f>SUM(U19,P19)</f>
        <v>55270</v>
      </c>
      <c r="X19" s="74">
        <v>8465</v>
      </c>
      <c r="Y19" s="75">
        <f>SUM(X19,R19)</f>
        <v>10739</v>
      </c>
    </row>
    <row r="20" spans="1:25" ht="12.75">
      <c r="A20" s="72">
        <v>7</v>
      </c>
      <c r="B20" s="72">
        <v>5</v>
      </c>
      <c r="C20" s="4" t="s">
        <v>68</v>
      </c>
      <c r="D20" s="4" t="s">
        <v>69</v>
      </c>
      <c r="E20" s="15" t="s">
        <v>50</v>
      </c>
      <c r="F20" s="15" t="s">
        <v>42</v>
      </c>
      <c r="G20" s="37">
        <v>4</v>
      </c>
      <c r="H20" s="37">
        <v>18</v>
      </c>
      <c r="I20" s="24">
        <v>5211</v>
      </c>
      <c r="J20" s="24">
        <v>6437</v>
      </c>
      <c r="K20" s="14">
        <v>893</v>
      </c>
      <c r="L20" s="14">
        <v>1181</v>
      </c>
      <c r="M20" s="64">
        <f>(I20/J20*100)-100</f>
        <v>-19.046139505981046</v>
      </c>
      <c r="N20" s="14">
        <f>I20/H20</f>
        <v>289.5</v>
      </c>
      <c r="O20" s="73">
        <v>18</v>
      </c>
      <c r="P20" s="22">
        <v>8922</v>
      </c>
      <c r="Q20" s="22">
        <v>22853</v>
      </c>
      <c r="R20" s="22">
        <v>1695</v>
      </c>
      <c r="S20" s="22">
        <v>4648</v>
      </c>
      <c r="T20" s="64">
        <f>(P20/Q20*100)-100</f>
        <v>-60.95917385026036</v>
      </c>
      <c r="U20" s="74">
        <v>90336</v>
      </c>
      <c r="V20" s="14">
        <f>P20/O20</f>
        <v>495.6666666666667</v>
      </c>
      <c r="W20" s="74">
        <f>SUM(U20,P20)</f>
        <v>99258</v>
      </c>
      <c r="X20" s="74">
        <v>17286</v>
      </c>
      <c r="Y20" s="75">
        <f>SUM(X20,R20)</f>
        <v>18981</v>
      </c>
    </row>
    <row r="21" spans="1:25" ht="12.75">
      <c r="A21" s="72">
        <v>8</v>
      </c>
      <c r="B21" s="72" t="s">
        <v>52</v>
      </c>
      <c r="C21" s="4" t="s">
        <v>83</v>
      </c>
      <c r="D21" s="4" t="s">
        <v>84</v>
      </c>
      <c r="E21" s="15" t="s">
        <v>46</v>
      </c>
      <c r="F21" s="15" t="s">
        <v>36</v>
      </c>
      <c r="G21" s="37">
        <v>1</v>
      </c>
      <c r="H21" s="37">
        <v>10</v>
      </c>
      <c r="I21" s="14">
        <v>5124</v>
      </c>
      <c r="J21" s="14"/>
      <c r="K21" s="14">
        <v>1035</v>
      </c>
      <c r="L21" s="14"/>
      <c r="M21" s="64"/>
      <c r="N21" s="14">
        <f>I21/H21</f>
        <v>512.4</v>
      </c>
      <c r="O21" s="73">
        <v>10</v>
      </c>
      <c r="P21" s="14">
        <v>8618</v>
      </c>
      <c r="Q21" s="14"/>
      <c r="R21" s="14">
        <v>1832</v>
      </c>
      <c r="S21" s="14"/>
      <c r="T21" s="64"/>
      <c r="U21" s="74">
        <v>460</v>
      </c>
      <c r="V21" s="14">
        <f>P21/O21</f>
        <v>861.8</v>
      </c>
      <c r="W21" s="74">
        <f>SUM(U21,P21)</f>
        <v>9078</v>
      </c>
      <c r="X21" s="74">
        <v>138</v>
      </c>
      <c r="Y21" s="75">
        <f>SUM(X21,R21)</f>
        <v>1970</v>
      </c>
    </row>
    <row r="22" spans="1:25" ht="12.75">
      <c r="A22" s="72">
        <v>9</v>
      </c>
      <c r="B22" s="72">
        <v>7</v>
      </c>
      <c r="C22" s="4" t="s">
        <v>60</v>
      </c>
      <c r="D22" s="4" t="s">
        <v>61</v>
      </c>
      <c r="E22" s="15" t="s">
        <v>51</v>
      </c>
      <c r="F22" s="15" t="s">
        <v>36</v>
      </c>
      <c r="G22" s="37">
        <v>6</v>
      </c>
      <c r="H22" s="37">
        <v>11</v>
      </c>
      <c r="I22" s="24">
        <v>4371</v>
      </c>
      <c r="J22" s="24">
        <v>6688</v>
      </c>
      <c r="K22" s="100">
        <v>781</v>
      </c>
      <c r="L22" s="100">
        <v>1154</v>
      </c>
      <c r="M22" s="64">
        <f>(I22/J22*100)-100</f>
        <v>-34.64413875598086</v>
      </c>
      <c r="N22" s="14">
        <f>I22/H22</f>
        <v>397.3636363636364</v>
      </c>
      <c r="O22" s="73">
        <v>11</v>
      </c>
      <c r="P22" s="96">
        <v>7604</v>
      </c>
      <c r="Q22" s="96">
        <v>16441</v>
      </c>
      <c r="R22" s="96">
        <v>1421</v>
      </c>
      <c r="S22" s="96">
        <v>3158</v>
      </c>
      <c r="T22" s="64">
        <f>(P22/Q22*100)-100</f>
        <v>-53.7497719116842</v>
      </c>
      <c r="U22" s="74">
        <v>354272</v>
      </c>
      <c r="V22" s="14">
        <f>P22/O22</f>
        <v>691.2727272727273</v>
      </c>
      <c r="W22" s="74">
        <f>SUM(U22,P22)</f>
        <v>361876</v>
      </c>
      <c r="X22" s="74">
        <v>67890</v>
      </c>
      <c r="Y22" s="75">
        <f>SUM(X22,R22)</f>
        <v>69311</v>
      </c>
    </row>
    <row r="23" spans="1:25" ht="12.75">
      <c r="A23" s="72">
        <v>10</v>
      </c>
      <c r="B23" s="72">
        <v>9</v>
      </c>
      <c r="C23" s="89" t="s">
        <v>57</v>
      </c>
      <c r="D23" s="89" t="s">
        <v>58</v>
      </c>
      <c r="E23" s="15" t="s">
        <v>46</v>
      </c>
      <c r="F23" s="15" t="s">
        <v>42</v>
      </c>
      <c r="G23" s="37">
        <v>7</v>
      </c>
      <c r="H23" s="37">
        <v>10</v>
      </c>
      <c r="I23" s="24">
        <v>1484</v>
      </c>
      <c r="J23" s="24">
        <v>977</v>
      </c>
      <c r="K23" s="24">
        <v>235</v>
      </c>
      <c r="L23" s="24">
        <v>157</v>
      </c>
      <c r="M23" s="64">
        <f>(I23/J23*100)-100</f>
        <v>51.89355168884339</v>
      </c>
      <c r="N23" s="14">
        <f>I23/H23</f>
        <v>148.4</v>
      </c>
      <c r="O23" s="37">
        <v>10</v>
      </c>
      <c r="P23" s="14">
        <v>2963</v>
      </c>
      <c r="Q23" s="14">
        <v>3559</v>
      </c>
      <c r="R23" s="14">
        <v>500</v>
      </c>
      <c r="S23" s="14">
        <v>634</v>
      </c>
      <c r="T23" s="64">
        <f>(P23/Q23*100)-100</f>
        <v>-16.746277044113512</v>
      </c>
      <c r="U23" s="97">
        <v>104118</v>
      </c>
      <c r="V23" s="14">
        <f>P23/O23</f>
        <v>296.3</v>
      </c>
      <c r="W23" s="74">
        <f>SUM(U23,P23)</f>
        <v>107081</v>
      </c>
      <c r="X23" s="76">
        <v>17518</v>
      </c>
      <c r="Y23" s="75">
        <f>SUM(X23,R23)</f>
        <v>18018</v>
      </c>
    </row>
    <row r="24" spans="1:25" ht="12.75">
      <c r="A24" s="72">
        <v>11</v>
      </c>
      <c r="B24" s="72">
        <v>8</v>
      </c>
      <c r="C24" s="4" t="s">
        <v>70</v>
      </c>
      <c r="D24" s="4" t="s">
        <v>71</v>
      </c>
      <c r="E24" s="15" t="s">
        <v>56</v>
      </c>
      <c r="F24" s="15" t="s">
        <v>48</v>
      </c>
      <c r="G24" s="37">
        <v>4</v>
      </c>
      <c r="H24" s="37">
        <v>11</v>
      </c>
      <c r="I24" s="24">
        <v>1477</v>
      </c>
      <c r="J24" s="24">
        <v>2697</v>
      </c>
      <c r="K24" s="24">
        <v>270</v>
      </c>
      <c r="L24" s="24">
        <v>480</v>
      </c>
      <c r="M24" s="64">
        <f>(I24/J24*100)-100</f>
        <v>-45.23544679273267</v>
      </c>
      <c r="N24" s="14">
        <f>I24/H24</f>
        <v>134.27272727272728</v>
      </c>
      <c r="O24" s="73">
        <v>11</v>
      </c>
      <c r="P24" s="14">
        <v>2672</v>
      </c>
      <c r="Q24" s="14">
        <v>6944</v>
      </c>
      <c r="R24" s="14">
        <v>518</v>
      </c>
      <c r="S24" s="14">
        <v>1346</v>
      </c>
      <c r="T24" s="64">
        <f>(P24/Q24*100)-100</f>
        <v>-61.52073732718894</v>
      </c>
      <c r="U24" s="74">
        <v>41975</v>
      </c>
      <c r="V24" s="14">
        <f>P24/O24</f>
        <v>242.9090909090909</v>
      </c>
      <c r="W24" s="74">
        <f>SUM(U24,P24)</f>
        <v>44647</v>
      </c>
      <c r="X24" s="76">
        <v>8418</v>
      </c>
      <c r="Y24" s="75">
        <f>SUM(X24,R24)</f>
        <v>8936</v>
      </c>
    </row>
    <row r="25" spans="1:25" ht="12.75" customHeight="1">
      <c r="A25" s="72">
        <v>12</v>
      </c>
      <c r="B25" s="72" t="s">
        <v>52</v>
      </c>
      <c r="C25" s="4" t="s">
        <v>85</v>
      </c>
      <c r="D25" s="4" t="s">
        <v>86</v>
      </c>
      <c r="E25" s="15" t="s">
        <v>46</v>
      </c>
      <c r="F25" s="15" t="s">
        <v>47</v>
      </c>
      <c r="G25" s="37">
        <v>1</v>
      </c>
      <c r="H25" s="37">
        <v>6</v>
      </c>
      <c r="I25" s="24">
        <v>1121</v>
      </c>
      <c r="J25" s="24"/>
      <c r="K25" s="24">
        <v>199</v>
      </c>
      <c r="L25" s="24"/>
      <c r="M25" s="64"/>
      <c r="N25" s="14">
        <f>I25/H25</f>
        <v>186.83333333333334</v>
      </c>
      <c r="O25" s="73">
        <v>6</v>
      </c>
      <c r="P25" s="22">
        <v>1888</v>
      </c>
      <c r="Q25" s="22"/>
      <c r="R25" s="91">
        <v>370</v>
      </c>
      <c r="S25" s="91"/>
      <c r="T25" s="64"/>
      <c r="U25" s="76"/>
      <c r="V25" s="14">
        <f>P25/O25</f>
        <v>314.6666666666667</v>
      </c>
      <c r="W25" s="74">
        <f>SUM(U25,P25)</f>
        <v>1888</v>
      </c>
      <c r="X25" s="74"/>
      <c r="Y25" s="75">
        <f>SUM(X25,R25)</f>
        <v>370</v>
      </c>
    </row>
    <row r="26" spans="1:25" ht="12.75" customHeight="1">
      <c r="A26" s="72">
        <v>13</v>
      </c>
      <c r="B26" s="72">
        <v>14</v>
      </c>
      <c r="C26" s="4" t="s">
        <v>63</v>
      </c>
      <c r="D26" s="4" t="s">
        <v>64</v>
      </c>
      <c r="E26" s="15" t="s">
        <v>46</v>
      </c>
      <c r="F26" s="15" t="s">
        <v>62</v>
      </c>
      <c r="G26" s="37">
        <v>5</v>
      </c>
      <c r="H26" s="37">
        <v>7</v>
      </c>
      <c r="I26" s="14">
        <v>522</v>
      </c>
      <c r="J26" s="14">
        <v>298</v>
      </c>
      <c r="K26" s="22">
        <v>94</v>
      </c>
      <c r="L26" s="22">
        <v>50</v>
      </c>
      <c r="M26" s="64">
        <f>(I26/J26*100)-100</f>
        <v>75.16778523489933</v>
      </c>
      <c r="N26" s="14">
        <f>I26/H26</f>
        <v>74.57142857142857</v>
      </c>
      <c r="O26" s="37">
        <v>7</v>
      </c>
      <c r="P26" s="22">
        <v>788</v>
      </c>
      <c r="Q26" s="22">
        <v>1037</v>
      </c>
      <c r="R26" s="22">
        <v>151</v>
      </c>
      <c r="S26" s="22">
        <v>189</v>
      </c>
      <c r="T26" s="64">
        <f>(P26/Q26*100)-100</f>
        <v>-24.01157184185149</v>
      </c>
      <c r="U26" s="76">
        <v>8191</v>
      </c>
      <c r="V26" s="14">
        <f>P26/O26</f>
        <v>112.57142857142857</v>
      </c>
      <c r="W26" s="74">
        <f>SUM(U26,P26)</f>
        <v>8979</v>
      </c>
      <c r="X26" s="74">
        <v>1582</v>
      </c>
      <c r="Y26" s="75">
        <f>SUM(X26,R26)</f>
        <v>1733</v>
      </c>
    </row>
    <row r="27" spans="1:25" ht="12.75">
      <c r="A27" s="72">
        <v>14</v>
      </c>
      <c r="B27" s="72">
        <v>11</v>
      </c>
      <c r="C27" s="4" t="s">
        <v>59</v>
      </c>
      <c r="D27" s="4" t="s">
        <v>59</v>
      </c>
      <c r="E27" s="15" t="s">
        <v>55</v>
      </c>
      <c r="F27" s="15" t="s">
        <v>47</v>
      </c>
      <c r="G27" s="37">
        <v>7</v>
      </c>
      <c r="H27" s="37">
        <v>10</v>
      </c>
      <c r="I27" s="24">
        <v>398</v>
      </c>
      <c r="J27" s="24">
        <v>750</v>
      </c>
      <c r="K27" s="22">
        <v>70</v>
      </c>
      <c r="L27" s="22">
        <v>146</v>
      </c>
      <c r="M27" s="64">
        <f>(I27/J27*100)-100</f>
        <v>-46.93333333333334</v>
      </c>
      <c r="N27" s="14">
        <f>I27/H27</f>
        <v>39.8</v>
      </c>
      <c r="O27" s="73">
        <v>10</v>
      </c>
      <c r="P27" s="14">
        <v>743</v>
      </c>
      <c r="Q27" s="14">
        <v>1322</v>
      </c>
      <c r="R27" s="14">
        <v>138</v>
      </c>
      <c r="S27" s="14">
        <v>259</v>
      </c>
      <c r="T27" s="64">
        <f>(P27/Q27*100)-100</f>
        <v>-43.79727685325264</v>
      </c>
      <c r="U27" s="97">
        <v>17078</v>
      </c>
      <c r="V27" s="14">
        <f>P27/O27</f>
        <v>74.3</v>
      </c>
      <c r="W27" s="74">
        <f>SUM(U27,P27)</f>
        <v>17821</v>
      </c>
      <c r="X27" s="76">
        <v>4092</v>
      </c>
      <c r="Y27" s="75">
        <f>SUM(X27,R27)</f>
        <v>4230</v>
      </c>
    </row>
    <row r="28" spans="1:25" ht="12.75">
      <c r="A28" s="72">
        <v>15</v>
      </c>
      <c r="B28" s="72">
        <v>13</v>
      </c>
      <c r="C28" s="4" t="s">
        <v>73</v>
      </c>
      <c r="D28" s="4" t="s">
        <v>74</v>
      </c>
      <c r="E28" s="15" t="s">
        <v>46</v>
      </c>
      <c r="F28" s="15" t="s">
        <v>62</v>
      </c>
      <c r="G28" s="37">
        <v>3</v>
      </c>
      <c r="H28" s="37">
        <v>6</v>
      </c>
      <c r="I28" s="24">
        <v>239</v>
      </c>
      <c r="J28" s="24">
        <v>330</v>
      </c>
      <c r="K28" s="92">
        <v>39</v>
      </c>
      <c r="L28" s="92">
        <v>57</v>
      </c>
      <c r="M28" s="64">
        <f>(I28/J28*100)-100</f>
        <v>-27.575757575757578</v>
      </c>
      <c r="N28" s="14">
        <f>I28/H28</f>
        <v>39.833333333333336</v>
      </c>
      <c r="O28" s="38">
        <v>6</v>
      </c>
      <c r="P28" s="14">
        <v>479</v>
      </c>
      <c r="Q28" s="14">
        <v>1249</v>
      </c>
      <c r="R28" s="14">
        <v>83</v>
      </c>
      <c r="S28" s="14">
        <v>232</v>
      </c>
      <c r="T28" s="64">
        <f>(P28/Q28*100)-100</f>
        <v>-61.64931945556445</v>
      </c>
      <c r="U28" s="74">
        <v>1945</v>
      </c>
      <c r="V28" s="14">
        <f>P28/O28</f>
        <v>79.83333333333333</v>
      </c>
      <c r="W28" s="74">
        <f>SUM(U28,P28)</f>
        <v>2424</v>
      </c>
      <c r="X28" s="76">
        <v>370</v>
      </c>
      <c r="Y28" s="75">
        <f>SUM(X28,R28)</f>
        <v>453</v>
      </c>
    </row>
    <row r="29" spans="1:25" ht="12.75">
      <c r="A29" s="72">
        <v>16</v>
      </c>
      <c r="B29" s="72">
        <v>12</v>
      </c>
      <c r="C29" s="4" t="s">
        <v>72</v>
      </c>
      <c r="D29" s="4" t="s">
        <v>72</v>
      </c>
      <c r="E29" s="15" t="s">
        <v>55</v>
      </c>
      <c r="F29" s="15" t="s">
        <v>62</v>
      </c>
      <c r="G29" s="37">
        <v>3</v>
      </c>
      <c r="H29" s="37">
        <v>9</v>
      </c>
      <c r="I29" s="24">
        <v>274</v>
      </c>
      <c r="J29" s="24">
        <v>207</v>
      </c>
      <c r="K29" s="24">
        <v>97</v>
      </c>
      <c r="L29" s="24">
        <v>36</v>
      </c>
      <c r="M29" s="64">
        <f>(I29/J29*100)-100</f>
        <v>32.367149758454104</v>
      </c>
      <c r="N29" s="14">
        <f>I29/H29</f>
        <v>30.444444444444443</v>
      </c>
      <c r="O29" s="38">
        <v>9</v>
      </c>
      <c r="P29" s="14">
        <v>333</v>
      </c>
      <c r="Q29" s="14">
        <v>1314</v>
      </c>
      <c r="R29" s="14">
        <v>112</v>
      </c>
      <c r="S29" s="14">
        <v>284</v>
      </c>
      <c r="T29" s="64">
        <f>(P29/Q29*100)-100</f>
        <v>-74.65753424657534</v>
      </c>
      <c r="U29" s="74">
        <v>5310</v>
      </c>
      <c r="V29" s="14">
        <f>P29/O29</f>
        <v>37</v>
      </c>
      <c r="W29" s="74">
        <f>SUM(U29,P29)</f>
        <v>5643</v>
      </c>
      <c r="X29" s="76">
        <v>1278</v>
      </c>
      <c r="Y29" s="75">
        <f>SUM(X29,R29)</f>
        <v>1390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8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3"/>
      <c r="D31" s="4"/>
      <c r="E31" s="15"/>
      <c r="F31" s="15"/>
      <c r="G31" s="37"/>
      <c r="H31" s="37"/>
      <c r="I31" s="91"/>
      <c r="J31" s="91"/>
      <c r="K31" s="99"/>
      <c r="L31" s="99"/>
      <c r="M31" s="64"/>
      <c r="N31" s="14"/>
      <c r="O31" s="73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8"/>
      <c r="L33" s="98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181</v>
      </c>
      <c r="I34" s="31">
        <f>SUM(I14:I33)</f>
        <v>86777</v>
      </c>
      <c r="J34" s="31">
        <v>232940</v>
      </c>
      <c r="K34" s="31">
        <f>SUM(K14:K33)</f>
        <v>15429</v>
      </c>
      <c r="L34" s="31">
        <v>44683</v>
      </c>
      <c r="M34" s="68">
        <f>(I34/J34*100)-100</f>
        <v>-62.747059328582466</v>
      </c>
      <c r="N34" s="32">
        <f>I34/H34</f>
        <v>479.43093922651934</v>
      </c>
      <c r="O34" s="34">
        <f>SUM(O14:O33)</f>
        <v>181</v>
      </c>
      <c r="P34" s="31">
        <f>SUM(P14:P33)</f>
        <v>157162</v>
      </c>
      <c r="Q34" s="31">
        <v>348995</v>
      </c>
      <c r="R34" s="31">
        <f>SUM(R14:R33)</f>
        <v>30646</v>
      </c>
      <c r="S34" s="31">
        <v>70166</v>
      </c>
      <c r="T34" s="68">
        <f>(P34/Q34*100)-100</f>
        <v>-54.96726314130575</v>
      </c>
      <c r="U34" s="31">
        <f>SUM(U14:U33)</f>
        <v>1118444</v>
      </c>
      <c r="V34" s="86">
        <f>P34/O34</f>
        <v>868.2983425414365</v>
      </c>
      <c r="W34" s="88">
        <f>SUM(U34,P34)</f>
        <v>1275606</v>
      </c>
      <c r="X34" s="87">
        <f>SUM(X14:X33)</f>
        <v>214925</v>
      </c>
      <c r="Y34" s="35">
        <f>SUM(Y14:Y33)</f>
        <v>245571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28 - Jun</v>
      </c>
      <c r="L4" s="20"/>
      <c r="M4" s="62" t="str">
        <f>'WEEKLY COMPETITIVE REPORT'!M4</f>
        <v>30 -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0.7679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27 - Jun</v>
      </c>
      <c r="L5" s="7"/>
      <c r="M5" s="63" t="str">
        <f>'WEEKLY COMPETITIVE REPORT'!M5</f>
        <v>03 -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41459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INTERNSHIP</v>
      </c>
      <c r="D14" s="4" t="str">
        <f>'WEEKLY COMPETITIVE REPORT'!D14</f>
        <v>PRIPRAVNIKA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21078.265399140513</v>
      </c>
      <c r="J14" s="14">
        <f>'WEEKLY COMPETITIVE REPORT'!J14/Y4</f>
        <v>0</v>
      </c>
      <c r="K14" s="22">
        <f>'WEEKLY COMPETITIVE REPORT'!K14</f>
        <v>2900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1916.2059453764102</v>
      </c>
      <c r="O14" s="37">
        <f>'WEEKLY COMPETITIVE REPORT'!O14</f>
        <v>11</v>
      </c>
      <c r="P14" s="14">
        <f>'WEEKLY COMPETITIVE REPORT'!P14/Y4</f>
        <v>37321.26578981638</v>
      </c>
      <c r="Q14" s="14">
        <f>'WEEKLY COMPETITIVE REPORT'!Q14/Y4</f>
        <v>0</v>
      </c>
      <c r="R14" s="22">
        <f>'WEEKLY COMPETITIVE REPORT'!R14</f>
        <v>5811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1944.2635759864565</v>
      </c>
      <c r="V14" s="14">
        <f aca="true" t="shared" si="1" ref="V14:V20">P14/O14</f>
        <v>3392.842344528762</v>
      </c>
      <c r="W14" s="25">
        <f aca="true" t="shared" si="2" ref="W14:W20">P14+U14</f>
        <v>39265.52936580284</v>
      </c>
      <c r="X14" s="22">
        <f>'WEEKLY COMPETITIVE REPORT'!X14</f>
        <v>276</v>
      </c>
      <c r="Y14" s="56">
        <f>'WEEKLY COMPETITIVE REPORT'!Y14</f>
        <v>6087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WORLD WAR Z</v>
      </c>
      <c r="D15" s="4" t="str">
        <f>'WEEKLY COMPETITIVE REPORT'!D15</f>
        <v>SVETOVNA VOJNA Z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17</v>
      </c>
      <c r="I15" s="14">
        <f>'WEEKLY COMPETITIVE REPORT'!I15/Y4</f>
        <v>19199.11446802969</v>
      </c>
      <c r="J15" s="14">
        <f>'WEEKLY COMPETITIVE REPORT'!J15/Y4</f>
        <v>28244.563094152883</v>
      </c>
      <c r="K15" s="22">
        <f>'WEEKLY COMPETITIVE REPORT'!K15</f>
        <v>2508</v>
      </c>
      <c r="L15" s="22">
        <f>'WEEKLY COMPETITIVE REPORT'!L15</f>
        <v>3599</v>
      </c>
      <c r="M15" s="64">
        <f>'WEEKLY COMPETITIVE REPORT'!M15</f>
        <v>-32.0254506892895</v>
      </c>
      <c r="N15" s="14">
        <f t="shared" si="0"/>
        <v>1129.3596745899818</v>
      </c>
      <c r="O15" s="37">
        <f>'WEEKLY COMPETITIVE REPORT'!O15</f>
        <v>17</v>
      </c>
      <c r="P15" s="14">
        <f>'WEEKLY COMPETITIVE REPORT'!P15/Y4</f>
        <v>34960.28128662586</v>
      </c>
      <c r="Q15" s="14">
        <f>'WEEKLY COMPETITIVE REPORT'!Q15/Y4</f>
        <v>71484.56830316447</v>
      </c>
      <c r="R15" s="22">
        <f>'WEEKLY COMPETITIVE REPORT'!R15</f>
        <v>5148</v>
      </c>
      <c r="S15" s="22">
        <f>'WEEKLY COMPETITIVE REPORT'!S15</f>
        <v>10443</v>
      </c>
      <c r="T15" s="64">
        <f>'WEEKLY COMPETITIVE REPORT'!T15</f>
        <v>-51.09394640482393</v>
      </c>
      <c r="U15" s="14">
        <f>'WEEKLY COMPETITIVE REPORT'!U15/Y4</f>
        <v>69467.37856491731</v>
      </c>
      <c r="V15" s="14">
        <f t="shared" si="1"/>
        <v>2056.4871345074034</v>
      </c>
      <c r="W15" s="25">
        <f t="shared" si="2"/>
        <v>104427.65985154317</v>
      </c>
      <c r="X15" s="22">
        <f>'WEEKLY COMPETITIVE REPORT'!X15</f>
        <v>10443</v>
      </c>
      <c r="Y15" s="56">
        <f>'WEEKLY COMPETITIVE REPORT'!Y15</f>
        <v>15591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MAN OF STEEL</v>
      </c>
      <c r="D16" s="4" t="str">
        <f>'WEEKLY COMPETITIVE REPORT'!D16</f>
        <v>JEKLENI MOŽ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18</v>
      </c>
      <c r="I16" s="14">
        <f>'WEEKLY COMPETITIVE REPORT'!I16/Y4</f>
        <v>14775.36137517906</v>
      </c>
      <c r="J16" s="14">
        <f>'WEEKLY COMPETITIVE REPORT'!J16/Y4</f>
        <v>29018.101315275424</v>
      </c>
      <c r="K16" s="22">
        <f>'WEEKLY COMPETITIVE REPORT'!K16</f>
        <v>1834</v>
      </c>
      <c r="L16" s="22">
        <f>'WEEKLY COMPETITIVE REPORT'!L16</f>
        <v>3659</v>
      </c>
      <c r="M16" s="64">
        <f>'WEEKLY COMPETITIVE REPORT'!M16</f>
        <v>-49.082260018848444</v>
      </c>
      <c r="N16" s="14">
        <f t="shared" si="0"/>
        <v>820.85340973217</v>
      </c>
      <c r="O16" s="37">
        <f>'WEEKLY COMPETITIVE REPORT'!O16</f>
        <v>18</v>
      </c>
      <c r="P16" s="14">
        <f>'WEEKLY COMPETITIVE REPORT'!P16/Y4</f>
        <v>27597.34340408907</v>
      </c>
      <c r="Q16" s="14">
        <f>'WEEKLY COMPETITIVE REPORT'!Q16/Y4</f>
        <v>70149.75908321395</v>
      </c>
      <c r="R16" s="22">
        <f>'WEEKLY COMPETITIVE REPORT'!R16</f>
        <v>3770</v>
      </c>
      <c r="S16" s="22">
        <f>'WEEKLY COMPETITIVE REPORT'!S16</f>
        <v>9529</v>
      </c>
      <c r="T16" s="64">
        <f>'WEEKLY COMPETITIVE REPORT'!T16</f>
        <v>-60.65938961906884</v>
      </c>
      <c r="U16" s="14">
        <f>'WEEKLY COMPETITIVE REPORT'!U16/Y4</f>
        <v>69822.89360593827</v>
      </c>
      <c r="V16" s="14">
        <f t="shared" si="1"/>
        <v>1533.185744671615</v>
      </c>
      <c r="W16" s="25">
        <f t="shared" si="2"/>
        <v>97420.23701002734</v>
      </c>
      <c r="X16" s="22">
        <f>'WEEKLY COMPETITIVE REPORT'!X16</f>
        <v>9568</v>
      </c>
      <c r="Y16" s="56">
        <f>'WEEKLY COMPETITIVE REPORT'!Y16</f>
        <v>13338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MONSTERS UNIVERSITY 3D</v>
      </c>
      <c r="D17" s="4" t="str">
        <f>'WEEKLY COMPETITIVE REPORT'!D17</f>
        <v>POŠASTI Z UNIVERZE 3D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2</v>
      </c>
      <c r="H17" s="37">
        <f>'WEEKLY COMPETITIVE REPORT'!H17</f>
        <v>17</v>
      </c>
      <c r="I17" s="14">
        <f>'WEEKLY COMPETITIVE REPORT'!I17/Y4</f>
        <v>13241.307461909102</v>
      </c>
      <c r="J17" s="14">
        <f>'WEEKLY COMPETITIVE REPORT'!J17/Y4</f>
        <v>14914.702435212917</v>
      </c>
      <c r="K17" s="22">
        <f>'WEEKLY COMPETITIVE REPORT'!K17</f>
        <v>1960</v>
      </c>
      <c r="L17" s="22">
        <f>'WEEKLY COMPETITIVE REPORT'!L17</f>
        <v>2069</v>
      </c>
      <c r="M17" s="64">
        <f>'WEEKLY COMPETITIVE REPORT'!M17</f>
        <v>-11.219767746441974</v>
      </c>
      <c r="N17" s="14">
        <f t="shared" si="0"/>
        <v>778.9004389358296</v>
      </c>
      <c r="O17" s="37">
        <f>'WEEKLY COMPETITIVE REPORT'!O17</f>
        <v>17</v>
      </c>
      <c r="P17" s="14">
        <f>'WEEKLY COMPETITIVE REPORT'!P17/Y4</f>
        <v>26464.383383253025</v>
      </c>
      <c r="Q17" s="14">
        <f>'WEEKLY COMPETITIVE REPORT'!Q17/Y4</f>
        <v>53292.095324912094</v>
      </c>
      <c r="R17" s="22">
        <f>'WEEKLY COMPETITIVE REPORT'!R17</f>
        <v>4196</v>
      </c>
      <c r="S17" s="22">
        <f>'WEEKLY COMPETITIVE REPORT'!S17</f>
        <v>8164</v>
      </c>
      <c r="T17" s="64">
        <f>'WEEKLY COMPETITIVE REPORT'!T17</f>
        <v>-50.3408840994062</v>
      </c>
      <c r="U17" s="14">
        <f>'WEEKLY COMPETITIVE REPORT'!U17/Y4</f>
        <v>54586.53470503972</v>
      </c>
      <c r="V17" s="14">
        <f t="shared" si="1"/>
        <v>1556.7284343090014</v>
      </c>
      <c r="W17" s="25">
        <f t="shared" si="2"/>
        <v>81050.91808829275</v>
      </c>
      <c r="X17" s="22">
        <f>'WEEKLY COMPETITIVE REPORT'!X17</f>
        <v>8457</v>
      </c>
      <c r="Y17" s="56">
        <f>'WEEKLY COMPETITIVE REPORT'!Y17</f>
        <v>12653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HANGOVER 3</v>
      </c>
      <c r="D18" s="4" t="str">
        <f>'WEEKLY COMPETITIVE REPORT'!D18</f>
        <v>PREKROKANA NOČ 3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11</v>
      </c>
      <c r="I18" s="14">
        <f>'WEEKLY COMPETITIVE REPORT'!I18/Y4</f>
        <v>10201.849199114467</v>
      </c>
      <c r="J18" s="14">
        <f>'WEEKLY COMPETITIVE REPORT'!J18/Y4</f>
        <v>11278.812345357468</v>
      </c>
      <c r="K18" s="22">
        <f>'WEEKLY COMPETITIVE REPORT'!K18</f>
        <v>1420</v>
      </c>
      <c r="L18" s="22">
        <f>'WEEKLY COMPETITIVE REPORT'!L18</f>
        <v>1583</v>
      </c>
      <c r="M18" s="64">
        <f>'WEEKLY COMPETITIVE REPORT'!M18</f>
        <v>-9.548550975637909</v>
      </c>
      <c r="N18" s="14">
        <f t="shared" si="0"/>
        <v>927.4408362831334</v>
      </c>
      <c r="O18" s="37">
        <f>'WEEKLY COMPETITIVE REPORT'!O18</f>
        <v>11</v>
      </c>
      <c r="P18" s="14">
        <f>'WEEKLY COMPETITIVE REPORT'!P18/Y4</f>
        <v>17310.84776663628</v>
      </c>
      <c r="Q18" s="14">
        <f>'WEEKLY COMPETITIVE REPORT'!Q18/Y4</f>
        <v>28287.537439770804</v>
      </c>
      <c r="R18" s="22">
        <f>'WEEKLY COMPETITIVE REPORT'!R18</f>
        <v>2627</v>
      </c>
      <c r="S18" s="22">
        <f>'WEEKLY COMPETITIVE REPORT'!S18</f>
        <v>4420</v>
      </c>
      <c r="T18" s="64">
        <f>'WEEKLY COMPETITIVE REPORT'!T18</f>
        <v>-38.80397753429703</v>
      </c>
      <c r="U18" s="14">
        <f>'WEEKLY COMPETITIVE REPORT'!U18/Y4</f>
        <v>391923.42752962623</v>
      </c>
      <c r="V18" s="14">
        <f t="shared" si="1"/>
        <v>1573.713433330571</v>
      </c>
      <c r="W18" s="25">
        <f t="shared" si="2"/>
        <v>409234.2752962625</v>
      </c>
      <c r="X18" s="22">
        <f>'WEEKLY COMPETITIVE REPORT'!X18</f>
        <v>59144</v>
      </c>
      <c r="Y18" s="56">
        <f>'WEEKLY COMPETITIVE REPORT'!Y18</f>
        <v>61771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NOW YOU SEE ME</v>
      </c>
      <c r="D19" s="4" t="str">
        <f>'WEEKLY COMPETITIVE REPORT'!D19</f>
        <v>MOJSTRI ILUZIJ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9</v>
      </c>
      <c r="I19" s="14">
        <f>'WEEKLY COMPETITIVE REPORT'!I19/Y4</f>
        <v>8176.845943482224</v>
      </c>
      <c r="J19" s="14">
        <f>'WEEKLY COMPETITIVE REPORT'!J19/Y4</f>
        <v>10626.383643703606</v>
      </c>
      <c r="K19" s="22">
        <f>'WEEKLY COMPETITIVE REPORT'!K19</f>
        <v>1094</v>
      </c>
      <c r="L19" s="22">
        <f>'WEEKLY COMPETITIVE REPORT'!L19</f>
        <v>1440</v>
      </c>
      <c r="M19" s="64">
        <f>'WEEKLY COMPETITIVE REPORT'!M19</f>
        <v>-23.05147058823529</v>
      </c>
      <c r="N19" s="14">
        <f t="shared" si="0"/>
        <v>908.5384381646916</v>
      </c>
      <c r="O19" s="37">
        <f>'WEEKLY COMPETITIVE REPORT'!O19</f>
        <v>9</v>
      </c>
      <c r="P19" s="14">
        <f>'WEEKLY COMPETITIVE REPORT'!P19/Y4</f>
        <v>15418.674306550332</v>
      </c>
      <c r="Q19" s="14">
        <f>'WEEKLY COMPETITIVE REPORT'!Q19/Y4</f>
        <v>31224.117723661933</v>
      </c>
      <c r="R19" s="22">
        <f>'WEEKLY COMPETITIVE REPORT'!R19</f>
        <v>2274</v>
      </c>
      <c r="S19" s="22">
        <f>'WEEKLY COMPETITIVE REPORT'!S19</f>
        <v>4669</v>
      </c>
      <c r="T19" s="64">
        <f>'WEEKLY COMPETITIVE REPORT'!T19</f>
        <v>-50.61934353755683</v>
      </c>
      <c r="U19" s="14">
        <f>'WEEKLY COMPETITIVE REPORT'!U19/Y4</f>
        <v>56556.843338976425</v>
      </c>
      <c r="V19" s="14">
        <f t="shared" si="1"/>
        <v>1713.1860340611481</v>
      </c>
      <c r="W19" s="25">
        <f t="shared" si="2"/>
        <v>71975.51764552676</v>
      </c>
      <c r="X19" s="22">
        <f>'WEEKLY COMPETITIVE REPORT'!X19</f>
        <v>8465</v>
      </c>
      <c r="Y19" s="56">
        <f>'WEEKLY COMPETITIVE REPORT'!Y19</f>
        <v>10739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EPIC</v>
      </c>
      <c r="D20" s="4" t="str">
        <f>'WEEKLY COMPETITIVE REPORT'!D20</f>
        <v>SKRIVNOSTNI VARUHI GOZDA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18</v>
      </c>
      <c r="I20" s="14">
        <f>'WEEKLY COMPETITIVE REPORT'!I20/Y4</f>
        <v>6786.039848938663</v>
      </c>
      <c r="J20" s="14">
        <f>'WEEKLY COMPETITIVE REPORT'!J20/Y4</f>
        <v>8382.60190128923</v>
      </c>
      <c r="K20" s="22">
        <f>'WEEKLY COMPETITIVE REPORT'!K20</f>
        <v>893</v>
      </c>
      <c r="L20" s="22">
        <f>'WEEKLY COMPETITIVE REPORT'!L20</f>
        <v>1181</v>
      </c>
      <c r="M20" s="64">
        <f>'WEEKLY COMPETITIVE REPORT'!M20</f>
        <v>-19.046139505981046</v>
      </c>
      <c r="N20" s="14">
        <f t="shared" si="0"/>
        <v>377.0022138299257</v>
      </c>
      <c r="O20" s="37">
        <f>'WEEKLY COMPETITIVE REPORT'!O20</f>
        <v>18</v>
      </c>
      <c r="P20" s="14">
        <f>'WEEKLY COMPETITIVE REPORT'!P20/Y4</f>
        <v>11618.700351608282</v>
      </c>
      <c r="Q20" s="14">
        <f>'WEEKLY COMPETITIVE REPORT'!Q20/Y4</f>
        <v>29760.385466857664</v>
      </c>
      <c r="R20" s="22">
        <f>'WEEKLY COMPETITIVE REPORT'!R20</f>
        <v>1695</v>
      </c>
      <c r="S20" s="22">
        <f>'WEEKLY COMPETITIVE REPORT'!S20</f>
        <v>4648</v>
      </c>
      <c r="T20" s="64">
        <f>'WEEKLY COMPETITIVE REPORT'!T20</f>
        <v>-60.95917385026036</v>
      </c>
      <c r="U20" s="14">
        <f>'WEEKLY COMPETITIVE REPORT'!U20/Y4</f>
        <v>117640.31774970698</v>
      </c>
      <c r="V20" s="14">
        <f t="shared" si="1"/>
        <v>645.4833528671268</v>
      </c>
      <c r="W20" s="25">
        <f t="shared" si="2"/>
        <v>129259.01810131526</v>
      </c>
      <c r="X20" s="22">
        <f>'WEEKLY COMPETITIVE REPORT'!X20</f>
        <v>17286</v>
      </c>
      <c r="Y20" s="56">
        <f>'WEEKLY COMPETITIVE REPORT'!Y20</f>
        <v>18981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WINGS</v>
      </c>
      <c r="D21" s="4" t="str">
        <f>'WEEKLY COMPETITIVE REPORT'!D21</f>
        <v>KRILA</v>
      </c>
      <c r="E21" s="4" t="str">
        <f>'WEEKLY COMPETITIVE REPORT'!E21</f>
        <v>IND</v>
      </c>
      <c r="F21" s="4" t="str">
        <f>'WEEKLY COMPETITIVE REPORT'!F21</f>
        <v>Karantanija</v>
      </c>
      <c r="G21" s="37">
        <f>'WEEKLY COMPETITIVE REPORT'!G21</f>
        <v>1</v>
      </c>
      <c r="H21" s="37">
        <f>'WEEKLY COMPETITIVE REPORT'!H21</f>
        <v>10</v>
      </c>
      <c r="I21" s="14">
        <f>'WEEKLY COMPETITIVE REPORT'!I21/Y4</f>
        <v>6672.743846855059</v>
      </c>
      <c r="J21" s="14">
        <f>'WEEKLY COMPETITIVE REPORT'!J21/Y4</f>
        <v>0</v>
      </c>
      <c r="K21" s="22">
        <f>'WEEKLY COMPETITIVE REPORT'!K21</f>
        <v>1035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667.2743846855059</v>
      </c>
      <c r="O21" s="37">
        <f>'WEEKLY COMPETITIVE REPORT'!O21</f>
        <v>10</v>
      </c>
      <c r="P21" s="14">
        <f>'WEEKLY COMPETITIVE REPORT'!P21/Y4</f>
        <v>11222.815470764423</v>
      </c>
      <c r="Q21" s="14">
        <f>'WEEKLY COMPETITIVE REPORT'!Q21/Y4</f>
        <v>0</v>
      </c>
      <c r="R21" s="22">
        <f>'WEEKLY COMPETITIVE REPORT'!R21</f>
        <v>1832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599.0363328558406</v>
      </c>
      <c r="V21" s="14">
        <f aca="true" t="shared" si="4" ref="V21:V33">P21/O21</f>
        <v>1122.2815470764422</v>
      </c>
      <c r="W21" s="25">
        <f aca="true" t="shared" si="5" ref="W21:W33">P21+U21</f>
        <v>11821.851803620262</v>
      </c>
      <c r="X21" s="22">
        <f>'WEEKLY COMPETITIVE REPORT'!X21</f>
        <v>138</v>
      </c>
      <c r="Y21" s="56">
        <f>'WEEKLY COMPETITIVE REPORT'!Y21</f>
        <v>1970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FAST AND FURIOUS 6</v>
      </c>
      <c r="D22" s="4" t="str">
        <f>'WEEKLY COMPETITIVE REPORT'!D22</f>
        <v>HITRI IN DRZNI 6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6</v>
      </c>
      <c r="H22" s="37">
        <f>'WEEKLY COMPETITIVE REPORT'!H22</f>
        <v>11</v>
      </c>
      <c r="I22" s="14">
        <f>'WEEKLY COMPETITIVE REPORT'!I22/Y4</f>
        <v>5692.147415027998</v>
      </c>
      <c r="J22" s="14">
        <f>'WEEKLY COMPETITIVE REPORT'!J22/Y4</f>
        <v>8709.467378564917</v>
      </c>
      <c r="K22" s="22">
        <f>'WEEKLY COMPETITIVE REPORT'!K22</f>
        <v>781</v>
      </c>
      <c r="L22" s="22">
        <f>'WEEKLY COMPETITIVE REPORT'!L22</f>
        <v>1154</v>
      </c>
      <c r="M22" s="64">
        <f>'WEEKLY COMPETITIVE REPORT'!M22</f>
        <v>-34.64413875598086</v>
      </c>
      <c r="N22" s="14">
        <f t="shared" si="3"/>
        <v>517.4679468207271</v>
      </c>
      <c r="O22" s="37">
        <f>'WEEKLY COMPETITIVE REPORT'!O22</f>
        <v>11</v>
      </c>
      <c r="P22" s="14">
        <f>'WEEKLY COMPETITIVE REPORT'!P22/Y4</f>
        <v>9902.331032686547</v>
      </c>
      <c r="Q22" s="14">
        <f>'WEEKLY COMPETITIVE REPORT'!Q22/Y4</f>
        <v>21410.33988800625</v>
      </c>
      <c r="R22" s="22">
        <f>'WEEKLY COMPETITIVE REPORT'!R22</f>
        <v>1421</v>
      </c>
      <c r="S22" s="22">
        <f>'WEEKLY COMPETITIVE REPORT'!S22</f>
        <v>3158</v>
      </c>
      <c r="T22" s="64">
        <f>'WEEKLY COMPETITIVE REPORT'!T22</f>
        <v>-53.7497719116842</v>
      </c>
      <c r="U22" s="14">
        <f>'WEEKLY COMPETITIVE REPORT'!U22/Y4</f>
        <v>461351.73850761814</v>
      </c>
      <c r="V22" s="14">
        <f t="shared" si="4"/>
        <v>900.2119120624134</v>
      </c>
      <c r="W22" s="25">
        <f t="shared" si="5"/>
        <v>471254.0695403047</v>
      </c>
      <c r="X22" s="22">
        <f>'WEEKLY COMPETITIVE REPORT'!X22</f>
        <v>67890</v>
      </c>
      <c r="Y22" s="56">
        <f>'WEEKLY COMPETITIVE REPORT'!Y22</f>
        <v>69311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GREAT GATSBY</v>
      </c>
      <c r="D23" s="4" t="str">
        <f>'WEEKLY COMPETITIVE REPORT'!D23</f>
        <v>VELIKI GATSBY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7</v>
      </c>
      <c r="H23" s="37">
        <f>'WEEKLY COMPETITIVE REPORT'!H23</f>
        <v>10</v>
      </c>
      <c r="I23" s="14">
        <f>'WEEKLY COMPETITIVE REPORT'!I23/Y4</f>
        <v>1932.5432999088423</v>
      </c>
      <c r="J23" s="14">
        <f>'WEEKLY COMPETITIVE REPORT'!J23/Y4</f>
        <v>1272.3010808699048</v>
      </c>
      <c r="K23" s="22">
        <f>'WEEKLY COMPETITIVE REPORT'!K23</f>
        <v>235</v>
      </c>
      <c r="L23" s="22">
        <f>'WEEKLY COMPETITIVE REPORT'!L23</f>
        <v>157</v>
      </c>
      <c r="M23" s="64">
        <f>'WEEKLY COMPETITIVE REPORT'!M23</f>
        <v>51.89355168884339</v>
      </c>
      <c r="N23" s="14">
        <f t="shared" si="3"/>
        <v>193.25432999088423</v>
      </c>
      <c r="O23" s="37">
        <f>'WEEKLY COMPETITIVE REPORT'!O23</f>
        <v>10</v>
      </c>
      <c r="P23" s="14">
        <f>'WEEKLY COMPETITIVE REPORT'!P23/Y4</f>
        <v>3858.575335330121</v>
      </c>
      <c r="Q23" s="14">
        <f>'WEEKLY COMPETITIVE REPORT'!Q23/Y4</f>
        <v>4634.718062247688</v>
      </c>
      <c r="R23" s="22">
        <f>'WEEKLY COMPETITIVE REPORT'!R23</f>
        <v>500</v>
      </c>
      <c r="S23" s="22">
        <f>'WEEKLY COMPETITIVE REPORT'!S23</f>
        <v>634</v>
      </c>
      <c r="T23" s="64">
        <f>'WEEKLY COMPETITIVE REPORT'!T23</f>
        <v>-16.746277044113512</v>
      </c>
      <c r="U23" s="14">
        <f>'WEEKLY COMPETITIVE REPORT'!U23/Y4</f>
        <v>135587.96718322698</v>
      </c>
      <c r="V23" s="14">
        <f t="shared" si="4"/>
        <v>385.8575335330121</v>
      </c>
      <c r="W23" s="25">
        <f t="shared" si="5"/>
        <v>139446.5425185571</v>
      </c>
      <c r="X23" s="22">
        <f>'WEEKLY COMPETITIVE REPORT'!X23</f>
        <v>17518</v>
      </c>
      <c r="Y23" s="56">
        <f>'WEEKLY COMPETITIVE REPORT'!Y23</f>
        <v>18018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AFTER EARTH</v>
      </c>
      <c r="D24" s="4" t="str">
        <f>'WEEKLY COMPETITIVE REPORT'!D24</f>
        <v>ČAS PO ZEMLJI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4</v>
      </c>
      <c r="H24" s="37">
        <f>'WEEKLY COMPETITIVE REPORT'!H24</f>
        <v>11</v>
      </c>
      <c r="I24" s="14">
        <f>'WEEKLY COMPETITIVE REPORT'!I24/Y4</f>
        <v>1923.4275296262533</v>
      </c>
      <c r="J24" s="14">
        <f>'WEEKLY COMPETITIVE REPORT'!J24/Y4</f>
        <v>3512.1760645917434</v>
      </c>
      <c r="K24" s="22">
        <f>'WEEKLY COMPETITIVE REPORT'!K24</f>
        <v>270</v>
      </c>
      <c r="L24" s="22">
        <f>'WEEKLY COMPETITIVE REPORT'!L24</f>
        <v>480</v>
      </c>
      <c r="M24" s="64">
        <f>'WEEKLY COMPETITIVE REPORT'!M24</f>
        <v>-45.23544679273267</v>
      </c>
      <c r="N24" s="14">
        <f t="shared" si="3"/>
        <v>174.8570481478412</v>
      </c>
      <c r="O24" s="37">
        <f>'WEEKLY COMPETITIVE REPORT'!O24</f>
        <v>11</v>
      </c>
      <c r="P24" s="14">
        <f>'WEEKLY COMPETITIVE REPORT'!P24/Y4</f>
        <v>3479.6197421539264</v>
      </c>
      <c r="Q24" s="14">
        <f>'WEEKLY COMPETITIVE REPORT'!Q24/Y4</f>
        <v>9042.844120328167</v>
      </c>
      <c r="R24" s="22">
        <f>'WEEKLY COMPETITIVE REPORT'!R24</f>
        <v>518</v>
      </c>
      <c r="S24" s="22">
        <f>'WEEKLY COMPETITIVE REPORT'!S24</f>
        <v>1346</v>
      </c>
      <c r="T24" s="64">
        <f>'WEEKLY COMPETITIVE REPORT'!T24</f>
        <v>-61.52073732718894</v>
      </c>
      <c r="U24" s="14">
        <f>'WEEKLY COMPETITIVE REPORT'!U24/Y4</f>
        <v>54662.06537309545</v>
      </c>
      <c r="V24" s="14">
        <f t="shared" si="4"/>
        <v>316.32906746853877</v>
      </c>
      <c r="W24" s="25">
        <f t="shared" si="5"/>
        <v>58141.68511524938</v>
      </c>
      <c r="X24" s="22">
        <f>'WEEKLY COMPETITIVE REPORT'!X24</f>
        <v>8418</v>
      </c>
      <c r="Y24" s="56">
        <f>'WEEKLY COMPETITIVE REPORT'!Y24</f>
        <v>8936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POPULAIRE</v>
      </c>
      <c r="D25" s="4" t="str">
        <f>'WEEKLY COMPETITIVE REPORT'!D25</f>
        <v>NERODNA TAJINCA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1</v>
      </c>
      <c r="H25" s="37">
        <f>'WEEKLY COMPETITIVE REPORT'!H25</f>
        <v>6</v>
      </c>
      <c r="I25" s="14">
        <f>'WEEKLY COMPETITIVE REPORT'!I25/Y4</f>
        <v>1459.8254981117332</v>
      </c>
      <c r="J25" s="14">
        <f>'WEEKLY COMPETITIVE REPORT'!J25/Y4</f>
        <v>0</v>
      </c>
      <c r="K25" s="22">
        <f>'WEEKLY COMPETITIVE REPORT'!K25</f>
        <v>199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243.30424968528885</v>
      </c>
      <c r="O25" s="37">
        <f>'WEEKLY COMPETITIVE REPORT'!O25</f>
        <v>6</v>
      </c>
      <c r="P25" s="14">
        <f>'WEEKLY COMPETITIVE REPORT'!P25/Y4</f>
        <v>2458.6534705039717</v>
      </c>
      <c r="Q25" s="14">
        <f>'WEEKLY COMPETITIVE REPORT'!Q25/Y4</f>
        <v>0</v>
      </c>
      <c r="R25" s="22">
        <f>'WEEKLY COMPETITIVE REPORT'!R25</f>
        <v>370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409.77557841732863</v>
      </c>
      <c r="W25" s="25">
        <f t="shared" si="5"/>
        <v>2458.6534705039717</v>
      </c>
      <c r="X25" s="22">
        <f>'WEEKLY COMPETITIVE REPORT'!X25</f>
        <v>0</v>
      </c>
      <c r="Y25" s="56">
        <f>'WEEKLY COMPETITIVE REPORT'!Y25</f>
        <v>370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ARBITRAGE</v>
      </c>
      <c r="D26" s="4" t="str">
        <f>'WEEKLY COMPETITIVE REPORT'!D26</f>
        <v>ARBITRAŽA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5</v>
      </c>
      <c r="H26" s="37">
        <f>'WEEKLY COMPETITIVE REPORT'!H26</f>
        <v>7</v>
      </c>
      <c r="I26" s="14">
        <f>'WEEKLY COMPETITIVE REPORT'!I26/Y4</f>
        <v>679.7760125016277</v>
      </c>
      <c r="J26" s="14">
        <f>'WEEKLY COMPETITIVE REPORT'!J26/Y4</f>
        <v>388.0713634587837</v>
      </c>
      <c r="K26" s="22">
        <f>'WEEKLY COMPETITIVE REPORT'!K26</f>
        <v>94</v>
      </c>
      <c r="L26" s="22">
        <f>'WEEKLY COMPETITIVE REPORT'!L26</f>
        <v>50</v>
      </c>
      <c r="M26" s="64">
        <f>'WEEKLY COMPETITIVE REPORT'!M26</f>
        <v>75.16778523489933</v>
      </c>
      <c r="N26" s="14">
        <f t="shared" si="3"/>
        <v>97.11085892880396</v>
      </c>
      <c r="O26" s="37">
        <f>'WEEKLY COMPETITIVE REPORT'!O26</f>
        <v>7</v>
      </c>
      <c r="P26" s="14">
        <f>'WEEKLY COMPETITIVE REPORT'!P26/Y4</f>
        <v>1026.1752832400052</v>
      </c>
      <c r="Q26" s="14">
        <f>'WEEKLY COMPETITIVE REPORT'!Q26/Y4</f>
        <v>1350.4362547206667</v>
      </c>
      <c r="R26" s="22">
        <f>'WEEKLY COMPETITIVE REPORT'!R26</f>
        <v>151</v>
      </c>
      <c r="S26" s="22">
        <f>'WEEKLY COMPETITIVE REPORT'!S26</f>
        <v>189</v>
      </c>
      <c r="T26" s="64">
        <f>'WEEKLY COMPETITIVE REPORT'!T26</f>
        <v>-24.01157184185149</v>
      </c>
      <c r="U26" s="14">
        <f>'WEEKLY COMPETITIVE REPORT'!U26/Y4</f>
        <v>10666.7534835265</v>
      </c>
      <c r="V26" s="14">
        <f t="shared" si="4"/>
        <v>146.59646903428646</v>
      </c>
      <c r="W26" s="25">
        <f t="shared" si="5"/>
        <v>11692.928766766505</v>
      </c>
      <c r="X26" s="22">
        <f>'WEEKLY COMPETITIVE REPORT'!X26</f>
        <v>1582</v>
      </c>
      <c r="Y26" s="56">
        <f>'WEEKLY COMPETITIVE REPORT'!Y26</f>
        <v>1733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VAJE V OBJEMU</v>
      </c>
      <c r="D27" s="4" t="str">
        <f>'WEEKLY COMPETITIVE REPORT'!D27</f>
        <v>VAJE V OBJEMU</v>
      </c>
      <c r="E27" s="4" t="str">
        <f>'WEEKLY COMPETITIVE REPORT'!E27</f>
        <v>DOMES</v>
      </c>
      <c r="F27" s="4" t="str">
        <f>'WEEKLY COMPETITIVE REPORT'!F27</f>
        <v>Cinemania</v>
      </c>
      <c r="G27" s="37">
        <f>'WEEKLY COMPETITIVE REPORT'!G27</f>
        <v>7</v>
      </c>
      <c r="H27" s="37">
        <f>'WEEKLY COMPETITIVE REPORT'!H27</f>
        <v>10</v>
      </c>
      <c r="I27" s="14">
        <f>'WEEKLY COMPETITIVE REPORT'!I27/Y4</f>
        <v>518.2966532100534</v>
      </c>
      <c r="J27" s="14">
        <f>'WEEKLY COMPETITIVE REPORT'!J27/Y17</f>
        <v>0.05927448036038884</v>
      </c>
      <c r="K27" s="22">
        <f>'WEEKLY COMPETITIVE REPORT'!K27</f>
        <v>70</v>
      </c>
      <c r="L27" s="22">
        <f>'WEEKLY COMPETITIVE REPORT'!L27</f>
        <v>146</v>
      </c>
      <c r="M27" s="64">
        <f>'WEEKLY COMPETITIVE REPORT'!M27</f>
        <v>-46.93333333333334</v>
      </c>
      <c r="N27" s="14">
        <f t="shared" si="3"/>
        <v>51.829665321005336</v>
      </c>
      <c r="O27" s="37">
        <f>'WEEKLY COMPETITIVE REPORT'!O27</f>
        <v>10</v>
      </c>
      <c r="P27" s="14">
        <f>'WEEKLY COMPETITIVE REPORT'!P27/Y4</f>
        <v>967.5739028519338</v>
      </c>
      <c r="Q27" s="14">
        <f>'WEEKLY COMPETITIVE REPORT'!Q27/Y17</f>
        <v>0.1044811507152454</v>
      </c>
      <c r="R27" s="22">
        <f>'WEEKLY COMPETITIVE REPORT'!R27</f>
        <v>138</v>
      </c>
      <c r="S27" s="22">
        <f>'WEEKLY COMPETITIVE REPORT'!S27</f>
        <v>259</v>
      </c>
      <c r="T27" s="64">
        <f>'WEEKLY COMPETITIVE REPORT'!T27</f>
        <v>-43.79727685325264</v>
      </c>
      <c r="U27" s="14">
        <f>'WEEKLY COMPETITIVE REPORT'!U27/Y17</f>
        <v>1.3497194341262941</v>
      </c>
      <c r="V27" s="14">
        <f t="shared" si="4"/>
        <v>96.75739028519338</v>
      </c>
      <c r="W27" s="25">
        <f t="shared" si="5"/>
        <v>968.9236222860601</v>
      </c>
      <c r="X27" s="22">
        <f>'WEEKLY COMPETITIVE REPORT'!X27</f>
        <v>4092</v>
      </c>
      <c r="Y27" s="56">
        <f>'WEEKLY COMPETITIVE REPORT'!Y27</f>
        <v>4230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LA MIGLIORE OFFERTA</v>
      </c>
      <c r="D28" s="4" t="str">
        <f>'WEEKLY COMPETITIVE REPORT'!D28</f>
        <v>NAJBOLJŠA PONUDBA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3</v>
      </c>
      <c r="H28" s="37">
        <f>'WEEKLY COMPETITIVE REPORT'!H28</f>
        <v>6</v>
      </c>
      <c r="I28" s="14">
        <f>'WEEKLY COMPETITIVE REPORT'!I28/Y4</f>
        <v>311.2384425055346</v>
      </c>
      <c r="J28" s="14">
        <f>'WEEKLY COMPETITIVE REPORT'!J28/Y17</f>
        <v>0.02608077135857109</v>
      </c>
      <c r="K28" s="22">
        <f>'WEEKLY COMPETITIVE REPORT'!K28</f>
        <v>39</v>
      </c>
      <c r="L28" s="22">
        <f>'WEEKLY COMPETITIVE REPORT'!L28</f>
        <v>57</v>
      </c>
      <c r="M28" s="64">
        <f>'WEEKLY COMPETITIVE REPORT'!M28</f>
        <v>-27.575757575757578</v>
      </c>
      <c r="N28" s="14">
        <f t="shared" si="3"/>
        <v>51.87307375092243</v>
      </c>
      <c r="O28" s="37">
        <f>'WEEKLY COMPETITIVE REPORT'!O28</f>
        <v>6</v>
      </c>
      <c r="P28" s="14">
        <f>'WEEKLY COMPETITIVE REPORT'!P28/Y4</f>
        <v>623.7791379085818</v>
      </c>
      <c r="Q28" s="14">
        <f>'WEEKLY COMPETITIVE REPORT'!Q28/Y17</f>
        <v>0.09871176796016755</v>
      </c>
      <c r="R28" s="22">
        <f>'WEEKLY COMPETITIVE REPORT'!R28</f>
        <v>83</v>
      </c>
      <c r="S28" s="22">
        <f>'WEEKLY COMPETITIVE REPORT'!S28</f>
        <v>232</v>
      </c>
      <c r="T28" s="64">
        <f>'WEEKLY COMPETITIVE REPORT'!T28</f>
        <v>-61.64931945556445</v>
      </c>
      <c r="U28" s="14">
        <f>'WEEKLY COMPETITIVE REPORT'!U28/Y17</f>
        <v>0.1537184857346084</v>
      </c>
      <c r="V28" s="14">
        <f t="shared" si="4"/>
        <v>103.9631896514303</v>
      </c>
      <c r="W28" s="25">
        <f t="shared" si="5"/>
        <v>623.9328563943164</v>
      </c>
      <c r="X28" s="22">
        <f>'WEEKLY COMPETITIVE REPORT'!X28</f>
        <v>370</v>
      </c>
      <c r="Y28" s="56">
        <f>'WEEKLY COMPETITIVE REPORT'!Y28</f>
        <v>453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IZHOD</v>
      </c>
      <c r="D29" s="4" t="str">
        <f>'WEEKLY COMPETITIVE REPORT'!D29</f>
        <v>IZHOD</v>
      </c>
      <c r="E29" s="4" t="str">
        <f>'WEEKLY COMPETITIVE REPORT'!E29</f>
        <v>DOMES</v>
      </c>
      <c r="F29" s="4" t="str">
        <f>'WEEKLY COMPETITIVE REPORT'!F29</f>
        <v>FIVIA</v>
      </c>
      <c r="G29" s="37">
        <f>'WEEKLY COMPETITIVE REPORT'!G29</f>
        <v>3</v>
      </c>
      <c r="H29" s="37">
        <f>'WEEKLY COMPETITIVE REPORT'!H29</f>
        <v>9</v>
      </c>
      <c r="I29" s="14">
        <f>'WEEKLY COMPETITIVE REPORT'!I29/Y4</f>
        <v>356.817293918479</v>
      </c>
      <c r="J29" s="14">
        <f>'WEEKLY COMPETITIVE REPORT'!J29/Y17</f>
        <v>0.01635975657946732</v>
      </c>
      <c r="K29" s="22">
        <f>'WEEKLY COMPETITIVE REPORT'!K29</f>
        <v>97</v>
      </c>
      <c r="L29" s="22">
        <f>'WEEKLY COMPETITIVE REPORT'!L29</f>
        <v>36</v>
      </c>
      <c r="M29" s="64">
        <f>'WEEKLY COMPETITIVE REPORT'!M29</f>
        <v>32.367149758454104</v>
      </c>
      <c r="N29" s="14">
        <f t="shared" si="3"/>
        <v>39.64636599094211</v>
      </c>
      <c r="O29" s="37">
        <f>'WEEKLY COMPETITIVE REPORT'!O29</f>
        <v>9</v>
      </c>
      <c r="P29" s="14">
        <f>'WEEKLY COMPETITIVE REPORT'!P29/Y4</f>
        <v>433.65021487172805</v>
      </c>
      <c r="Q29" s="14">
        <f>'WEEKLY COMPETITIVE REPORT'!Q29/Y17</f>
        <v>0.10384888959140125</v>
      </c>
      <c r="R29" s="22">
        <f>'WEEKLY COMPETITIVE REPORT'!R29</f>
        <v>112</v>
      </c>
      <c r="S29" s="22">
        <f>'WEEKLY COMPETITIVE REPORT'!S29</f>
        <v>284</v>
      </c>
      <c r="T29" s="64">
        <f>'WEEKLY COMPETITIVE REPORT'!T29</f>
        <v>-74.65753424657534</v>
      </c>
      <c r="U29" s="14">
        <f>'WEEKLY COMPETITIVE REPORT'!U29/Y4</f>
        <v>6914.962885792421</v>
      </c>
      <c r="V29" s="14">
        <f t="shared" si="4"/>
        <v>48.183357207969784</v>
      </c>
      <c r="W29" s="25">
        <f t="shared" si="5"/>
        <v>7348.613100664149</v>
      </c>
      <c r="X29" s="22">
        <f>'WEEKLY COMPETITIVE REPORT'!X29</f>
        <v>1278</v>
      </c>
      <c r="Y29" s="56">
        <f>'WEEKLY COMPETITIVE REPORT'!Y29</f>
        <v>1390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181</v>
      </c>
      <c r="I34" s="32">
        <f>SUM(I14:I33)</f>
        <v>113005.59968745928</v>
      </c>
      <c r="J34" s="31">
        <f>SUM(J14:J33)</f>
        <v>116347.2823374852</v>
      </c>
      <c r="K34" s="31">
        <f>SUM(K14:K33)</f>
        <v>15429</v>
      </c>
      <c r="L34" s="31">
        <f>SUM(L14:L33)</f>
        <v>15611</v>
      </c>
      <c r="M34" s="64">
        <f>'WEEKLY COMPETITIVE REPORT'!M34</f>
        <v>-62.747059328582466</v>
      </c>
      <c r="N34" s="32">
        <f>I34/H34</f>
        <v>624.3403297649684</v>
      </c>
      <c r="O34" s="40">
        <f>'WEEKLY COMPETITIVE REPORT'!O34</f>
        <v>181</v>
      </c>
      <c r="P34" s="31">
        <f>SUM(P14:P33)</f>
        <v>204664.66987889048</v>
      </c>
      <c r="Q34" s="31">
        <f>SUM(Q14:Q33)</f>
        <v>320637.1087086919</v>
      </c>
      <c r="R34" s="31">
        <f>SUM(R14:R33)</f>
        <v>30646</v>
      </c>
      <c r="S34" s="31">
        <f>SUM(S14:S33)</f>
        <v>47975</v>
      </c>
      <c r="T34" s="65">
        <f>P34/Q34-100%</f>
        <v>-0.36169375184569086</v>
      </c>
      <c r="U34" s="31">
        <f>SUM(U14:U33)</f>
        <v>1431725.6862742263</v>
      </c>
      <c r="V34" s="32">
        <f>P34/O34</f>
        <v>1130.744032480058</v>
      </c>
      <c r="W34" s="31">
        <f>SUM(W14:W33)</f>
        <v>1636390.356153117</v>
      </c>
      <c r="X34" s="31">
        <f>SUM(X14:X33)</f>
        <v>214925</v>
      </c>
      <c r="Y34" s="35">
        <f>SUM(Y14:Y33)</f>
        <v>245571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2013-07-04T11:32:35Z</dcterms:modified>
  <cp:category/>
  <cp:version/>
  <cp:contentType/>
  <cp:contentStatus/>
</cp:coreProperties>
</file>