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9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<sst xmlns="http://schemas.openxmlformats.org/spreadsheetml/2006/main" count="67" uniqueCount="44">
  <si>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</si>
  <si>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</si>
  <si>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</si>
  <si>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</si>
  <si>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</si>
  <si>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</si>
  <si>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</si>
  <si>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</si>
  <si>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</si>
  <si>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</si>
  <si>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</si>
  <si>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</si>
  <si>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</si>
  <si>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</si>
  <si>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</si>
  <si>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</si>
  <si>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</si>
  <si>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</si>
  <si>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</si>
  <si>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</si>
  <si>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</si>
  <si>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Avengers</t>
  </si>
  <si>
    <t>Forum Hungary</t>
  </si>
  <si>
    <t>11+32+1</t>
  </si>
  <si>
    <t>n/a</t>
  </si>
  <si>
    <t>Dark Shadows</t>
  </si>
  <si>
    <t>InterCom</t>
  </si>
  <si>
    <t>29+1</t>
  </si>
  <si>
    <t>21 Jump Street</t>
  </si>
  <si>
    <t>32+1</t>
  </si>
  <si>
    <t>American Pie: Reunion</t>
  </si>
  <si>
    <t>UIP</t>
  </si>
  <si>
    <t>9+1+21</t>
  </si>
  <si>
    <t>Battleship</t>
  </si>
  <si>
    <t>9+1+23</t>
  </si>
  <si>
    <t>The Best Exotic Marigold Hotel</t>
  </si>
  <si>
    <t>Safe</t>
  </si>
  <si>
    <t>ProVideo</t>
  </si>
  <si>
    <t>La Délicatesse</t>
  </si>
  <si>
    <t>Ristretto</t>
  </si>
  <si>
    <t>3+5+1</t>
  </si>
  <si>
    <t>Torrente 4.</t>
  </si>
  <si>
    <t>Parlux</t>
  </si>
  <si>
    <t>The Hunger Games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</si>
</sst>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16" borderId="5" applyNumberFormat="0" applyAlignment="0" applyProtection="0"/>
    <xf numFmtId="171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32" fillId="0" borderId="9" applyNumberFormat="0" applyFill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0" fontId="36" fillId="25" borderId="26" xfId="0" applyFont="1" applyFill="1" applyBorder="1" applyAlignment="1">
      <alignment vertical="center"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0" borderId="26" xfId="39" applyNumberFormat="1" applyFont="1" applyBorder="1" applyAlignment="1">
      <alignment/>
    </xf>
    <xf numFmtId="198" fontId="14" fillId="0" borderId="26" xfId="39" applyNumberFormat="1" applyFont="1" applyFill="1" applyBorder="1" applyAlignment="1">
      <alignment/>
    </xf>
    <xf numFmtId="198" fontId="16" fillId="0" borderId="26" xfId="39" applyNumberFormat="1" applyFont="1" applyBorder="1" applyAlignment="1">
      <alignment/>
    </xf>
    <xf numFmtId="1" fontId="14" fillId="25" borderId="26" xfId="0" applyNumberFormat="1" applyFont="1" applyFill="1" applyBorder="1" applyAlignment="1">
      <alignment horizontal="center" vertical="center"/>
    </xf>
    <xf numFmtId="3" fontId="14" fillId="25" borderId="26" xfId="57" applyNumberFormat="1" applyFont="1" applyFill="1" applyBorder="1" applyAlignment="1" applyProtection="1">
      <alignment horizontal="center"/>
      <protection/>
    </xf>
    <xf numFmtId="3" fontId="14" fillId="25" borderId="26" xfId="42" applyNumberFormat="1" applyFont="1" applyFill="1" applyBorder="1" applyAlignment="1">
      <alignment horizontal="right"/>
    </xf>
    <xf numFmtId="3" fontId="16" fillId="25" borderId="26" xfId="55" applyNumberFormat="1" applyFont="1" applyFill="1" applyBorder="1">
      <alignment/>
      <protection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7641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32572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19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10-13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MAY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Q24" sqref="Q24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4" width="20.421875" style="0" customWidth="1"/>
    <col min="5" max="5" width="18.140625" style="0" customWidth="1"/>
    <col min="6" max="6" width="8.140625" style="0" customWidth="1"/>
    <col min="7" max="7" width="8.71093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3.140625" style="0" customWidth="1"/>
    <col min="15" max="15" width="11.57421875" style="0" customWidth="1"/>
    <col min="16" max="16" width="8.8515625" style="0" customWidth="1"/>
    <col min="17" max="17" width="13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9" t="s">
        <v>0</v>
      </c>
      <c r="D2" s="81" t="s">
        <v>1</v>
      </c>
      <c r="E2" s="81" t="s">
        <v>2</v>
      </c>
      <c r="F2" s="85" t="s">
        <v>3</v>
      </c>
      <c r="G2" s="85" t="s">
        <v>4</v>
      </c>
      <c r="H2" s="85" t="s">
        <v>5</v>
      </c>
      <c r="I2" s="84" t="s">
        <v>18</v>
      </c>
      <c r="J2" s="84"/>
      <c r="K2" s="84" t="s">
        <v>6</v>
      </c>
      <c r="L2" s="84"/>
      <c r="M2" s="84" t="s">
        <v>7</v>
      </c>
      <c r="N2" s="84"/>
      <c r="O2" s="84" t="s">
        <v>8</v>
      </c>
      <c r="P2" s="84"/>
      <c r="Q2" s="84" t="s">
        <v>9</v>
      </c>
      <c r="R2" s="84"/>
      <c r="S2" s="84"/>
      <c r="T2" s="84"/>
      <c r="U2" s="84" t="s">
        <v>10</v>
      </c>
      <c r="V2" s="84"/>
      <c r="W2" s="84" t="s">
        <v>11</v>
      </c>
      <c r="X2" s="84"/>
      <c r="Y2" s="89"/>
    </row>
    <row r="3" spans="1:25" ht="30" customHeight="1">
      <c r="A3" s="13"/>
      <c r="B3" s="14"/>
      <c r="C3" s="80"/>
      <c r="D3" s="82"/>
      <c r="E3" s="83"/>
      <c r="F3" s="86"/>
      <c r="G3" s="86"/>
      <c r="H3" s="86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2" t="s">
        <v>21</v>
      </c>
      <c r="D4" s="60">
        <v>41025</v>
      </c>
      <c r="E4" s="48" t="s">
        <v>22</v>
      </c>
      <c r="F4" s="49" t="s">
        <v>23</v>
      </c>
      <c r="G4" s="49" t="s">
        <v>24</v>
      </c>
      <c r="H4" s="49">
        <v>3</v>
      </c>
      <c r="I4" s="61">
        <v>6404404</v>
      </c>
      <c r="J4" s="61">
        <v>4537</v>
      </c>
      <c r="K4" s="61">
        <v>10417979</v>
      </c>
      <c r="L4" s="61">
        <v>7274</v>
      </c>
      <c r="M4" s="61">
        <v>19243351</v>
      </c>
      <c r="N4" s="61">
        <v>13267</v>
      </c>
      <c r="O4" s="61">
        <v>16669805</v>
      </c>
      <c r="P4" s="61">
        <v>11259</v>
      </c>
      <c r="Q4" s="62">
        <f>+I4+K4+M4+O4</f>
        <v>52735539</v>
      </c>
      <c r="R4" s="62">
        <f>+J4+L4+N4+P4</f>
        <v>36337</v>
      </c>
      <c r="S4" s="63" t="e">
        <f>IF(Q4&lt;&gt;0,R4/G4,"")</f>
        <v>#VALUE!</v>
      </c>
      <c r="T4" s="63">
        <f>IF(Q4&lt;&gt;0,Q4/R4,"")</f>
        <v>1451.290392712662</v>
      </c>
      <c r="U4" s="64">
        <v>56018756</v>
      </c>
      <c r="V4" s="65">
        <f>IF(U4&lt;&gt;0,-(U4-Q4)/U4,"")</f>
        <v>-0.05860924508926974</v>
      </c>
      <c r="W4" s="51">
        <v>300188245</v>
      </c>
      <c r="X4" s="51">
        <v>208508</v>
      </c>
      <c r="Y4" s="54">
        <v>1306</v>
      </c>
    </row>
    <row r="5" spans="1:25" ht="30" customHeight="1">
      <c r="A5" s="40">
        <v>2</v>
      </c>
      <c r="B5" s="41"/>
      <c r="C5" s="66" t="s">
        <v>25</v>
      </c>
      <c r="D5" s="60">
        <v>41039</v>
      </c>
      <c r="E5" s="67" t="s">
        <v>26</v>
      </c>
      <c r="F5" s="68" t="s">
        <v>27</v>
      </c>
      <c r="G5" s="68" t="s">
        <v>24</v>
      </c>
      <c r="H5" s="68">
        <v>1</v>
      </c>
      <c r="I5" s="69">
        <v>3902756</v>
      </c>
      <c r="J5" s="70">
        <v>3084</v>
      </c>
      <c r="K5" s="70">
        <v>5568565</v>
      </c>
      <c r="L5" s="70">
        <v>4423</v>
      </c>
      <c r="M5" s="70">
        <v>10361876</v>
      </c>
      <c r="N5" s="70">
        <v>8065</v>
      </c>
      <c r="O5" s="70">
        <v>9344035</v>
      </c>
      <c r="P5" s="70">
        <v>7146</v>
      </c>
      <c r="Q5" s="62">
        <f aca="true" t="shared" si="0" ref="Q5:R13">+I5+K5+M5+O5</f>
        <v>29177232</v>
      </c>
      <c r="R5" s="62">
        <f t="shared" si="0"/>
        <v>22718</v>
      </c>
      <c r="S5" s="63" t="e">
        <f aca="true" t="shared" si="1" ref="S5:S10">IF(Q5&lt;&gt;0,R5/G5,"")</f>
        <v>#VALUE!</v>
      </c>
      <c r="T5" s="50">
        <f aca="true" t="shared" si="2" ref="T5:T10">IF(Q5&lt;&gt;0,Q5/R5,"")</f>
        <v>1284.3222114622765</v>
      </c>
      <c r="U5" s="64">
        <v>0</v>
      </c>
      <c r="V5" s="65">
        <f aca="true" t="shared" si="3" ref="V5:V10">IF(U5&lt;&gt;0,-(U5-Q5)/U5,"")</f>
      </c>
      <c r="W5" s="71">
        <v>29177232</v>
      </c>
      <c r="X5" s="71">
        <v>22718</v>
      </c>
      <c r="Y5" s="54">
        <f aca="true" t="shared" si="4" ref="Y5:Y10">W5/X5</f>
        <v>1284.3222114622765</v>
      </c>
    </row>
    <row r="6" spans="1:25" ht="30" customHeight="1">
      <c r="A6" s="40">
        <v>3</v>
      </c>
      <c r="B6" s="41"/>
      <c r="C6" s="66" t="s">
        <v>28</v>
      </c>
      <c r="D6" s="60">
        <v>41032</v>
      </c>
      <c r="E6" s="67" t="s">
        <v>26</v>
      </c>
      <c r="F6" s="72" t="s">
        <v>29</v>
      </c>
      <c r="G6" s="68" t="s">
        <v>24</v>
      </c>
      <c r="H6" s="68">
        <v>2</v>
      </c>
      <c r="I6" s="69">
        <v>1076170</v>
      </c>
      <c r="J6" s="70">
        <v>895</v>
      </c>
      <c r="K6" s="70">
        <v>1862407</v>
      </c>
      <c r="L6" s="70">
        <v>1530</v>
      </c>
      <c r="M6" s="70">
        <v>3565844</v>
      </c>
      <c r="N6" s="70">
        <v>2801</v>
      </c>
      <c r="O6" s="70">
        <v>3208744</v>
      </c>
      <c r="P6" s="70">
        <v>2522</v>
      </c>
      <c r="Q6" s="62">
        <f t="shared" si="0"/>
        <v>9713165</v>
      </c>
      <c r="R6" s="62">
        <f t="shared" si="0"/>
        <v>7748</v>
      </c>
      <c r="S6" s="63" t="e">
        <f t="shared" si="1"/>
        <v>#VALUE!</v>
      </c>
      <c r="T6" s="50">
        <f t="shared" si="2"/>
        <v>1253.6351316468765</v>
      </c>
      <c r="U6" s="64">
        <v>10987936</v>
      </c>
      <c r="V6" s="65">
        <f t="shared" si="3"/>
        <v>-0.11601551010126014</v>
      </c>
      <c r="W6" s="71">
        <v>29799848</v>
      </c>
      <c r="X6" s="71">
        <v>23829</v>
      </c>
      <c r="Y6" s="54">
        <f t="shared" si="4"/>
        <v>1250.570649208947</v>
      </c>
    </row>
    <row r="7" spans="1:25" ht="30" customHeight="1">
      <c r="A7" s="40">
        <v>4</v>
      </c>
      <c r="B7" s="41"/>
      <c r="C7" s="66" t="s">
        <v>30</v>
      </c>
      <c r="D7" s="60">
        <v>41004</v>
      </c>
      <c r="E7" s="67" t="s">
        <v>31</v>
      </c>
      <c r="F7" s="68" t="s">
        <v>32</v>
      </c>
      <c r="G7" s="68">
        <v>28</v>
      </c>
      <c r="H7" s="68">
        <v>6</v>
      </c>
      <c r="I7" s="61">
        <v>832540</v>
      </c>
      <c r="J7" s="61">
        <v>660</v>
      </c>
      <c r="K7" s="61">
        <v>1552560</v>
      </c>
      <c r="L7" s="61">
        <v>1228</v>
      </c>
      <c r="M7" s="61">
        <v>3239850</v>
      </c>
      <c r="N7" s="61">
        <v>2466</v>
      </c>
      <c r="O7" s="61">
        <v>2724574</v>
      </c>
      <c r="P7" s="61">
        <v>2053</v>
      </c>
      <c r="Q7" s="62">
        <f t="shared" si="0"/>
        <v>8349524</v>
      </c>
      <c r="R7" s="62">
        <f t="shared" si="0"/>
        <v>6407</v>
      </c>
      <c r="S7" s="63">
        <f t="shared" si="1"/>
        <v>228.82142857142858</v>
      </c>
      <c r="T7" s="63">
        <f t="shared" si="2"/>
        <v>1303.187763383799</v>
      </c>
      <c r="U7" s="64">
        <v>8261314</v>
      </c>
      <c r="V7" s="65">
        <f t="shared" si="3"/>
        <v>0.010677478183252688</v>
      </c>
      <c r="W7" s="51">
        <v>294981899</v>
      </c>
      <c r="X7" s="51">
        <v>237028</v>
      </c>
      <c r="Y7" s="54">
        <f t="shared" si="4"/>
        <v>1244.5023330576978</v>
      </c>
    </row>
    <row r="8" spans="1:25" ht="30" customHeight="1">
      <c r="A8" s="40">
        <v>5</v>
      </c>
      <c r="B8" s="41"/>
      <c r="C8" s="66" t="s">
        <v>33</v>
      </c>
      <c r="D8" s="60">
        <v>41017</v>
      </c>
      <c r="E8" s="67" t="s">
        <v>31</v>
      </c>
      <c r="F8" s="68" t="s">
        <v>34</v>
      </c>
      <c r="G8" s="68">
        <v>29</v>
      </c>
      <c r="H8" s="68">
        <v>4</v>
      </c>
      <c r="I8" s="61">
        <v>717665</v>
      </c>
      <c r="J8" s="61">
        <v>583</v>
      </c>
      <c r="K8" s="61">
        <v>1092951</v>
      </c>
      <c r="L8" s="61">
        <v>874</v>
      </c>
      <c r="M8" s="61">
        <v>2775324</v>
      </c>
      <c r="N8" s="61">
        <v>2121</v>
      </c>
      <c r="O8" s="61">
        <v>2560538</v>
      </c>
      <c r="P8" s="61">
        <v>1947</v>
      </c>
      <c r="Q8" s="62">
        <f t="shared" si="0"/>
        <v>7146478</v>
      </c>
      <c r="R8" s="62">
        <f t="shared" si="0"/>
        <v>5525</v>
      </c>
      <c r="S8" s="63">
        <f t="shared" si="1"/>
        <v>190.51724137931035</v>
      </c>
      <c r="T8" s="73">
        <f t="shared" si="2"/>
        <v>1293.4801809954752</v>
      </c>
      <c r="U8" s="64">
        <v>7611706</v>
      </c>
      <c r="V8" s="65">
        <f t="shared" si="3"/>
        <v>-0.06112006953500306</v>
      </c>
      <c r="W8" s="51">
        <v>94924417</v>
      </c>
      <c r="X8" s="51">
        <v>74214</v>
      </c>
      <c r="Y8" s="54">
        <f t="shared" si="4"/>
        <v>1279.0634785889454</v>
      </c>
    </row>
    <row r="9" spans="1:25" ht="30" customHeight="1">
      <c r="A9" s="40">
        <v>6</v>
      </c>
      <c r="B9" s="41"/>
      <c r="C9" s="66" t="s">
        <v>35</v>
      </c>
      <c r="D9" s="60">
        <v>41004</v>
      </c>
      <c r="E9" s="67" t="s">
        <v>26</v>
      </c>
      <c r="F9" s="68">
        <v>19</v>
      </c>
      <c r="G9" s="68" t="s">
        <v>24</v>
      </c>
      <c r="H9" s="68">
        <v>2</v>
      </c>
      <c r="I9" s="69">
        <v>665550</v>
      </c>
      <c r="J9" s="70">
        <v>541</v>
      </c>
      <c r="K9" s="70">
        <v>1038460</v>
      </c>
      <c r="L9" s="70">
        <v>803</v>
      </c>
      <c r="M9" s="70">
        <v>2152480</v>
      </c>
      <c r="N9" s="70">
        <v>1631</v>
      </c>
      <c r="O9" s="70">
        <v>2321140</v>
      </c>
      <c r="P9" s="70">
        <v>1805</v>
      </c>
      <c r="Q9" s="62">
        <f t="shared" si="0"/>
        <v>6177630</v>
      </c>
      <c r="R9" s="62">
        <f t="shared" si="0"/>
        <v>4780</v>
      </c>
      <c r="S9" s="63" t="e">
        <f t="shared" si="1"/>
        <v>#VALUE!</v>
      </c>
      <c r="T9" s="50">
        <f t="shared" si="2"/>
        <v>1292.3912133891213</v>
      </c>
      <c r="U9" s="64">
        <v>6171410</v>
      </c>
      <c r="V9" s="65">
        <f t="shared" si="3"/>
        <v>0.0010078734033227416</v>
      </c>
      <c r="W9" s="71">
        <v>15542955</v>
      </c>
      <c r="X9" s="71">
        <v>12249</v>
      </c>
      <c r="Y9" s="54">
        <f t="shared" si="4"/>
        <v>1268.9162380602497</v>
      </c>
    </row>
    <row r="10" spans="1:25" ht="30" customHeight="1">
      <c r="A10" s="40">
        <v>7</v>
      </c>
      <c r="B10" s="41"/>
      <c r="C10" s="66" t="s">
        <v>36</v>
      </c>
      <c r="D10" s="60">
        <v>41032</v>
      </c>
      <c r="E10" s="67" t="s">
        <v>37</v>
      </c>
      <c r="F10" s="68">
        <v>20</v>
      </c>
      <c r="G10" s="68" t="s">
        <v>24</v>
      </c>
      <c r="H10" s="68">
        <v>2</v>
      </c>
      <c r="I10" s="74">
        <v>696140</v>
      </c>
      <c r="J10" s="74">
        <v>518</v>
      </c>
      <c r="K10" s="74">
        <v>972574</v>
      </c>
      <c r="L10" s="74">
        <v>729</v>
      </c>
      <c r="M10" s="74">
        <v>2054304</v>
      </c>
      <c r="N10" s="74">
        <v>1477</v>
      </c>
      <c r="O10" s="74">
        <v>1973814</v>
      </c>
      <c r="P10" s="74">
        <v>1425</v>
      </c>
      <c r="Q10" s="62">
        <f t="shared" si="0"/>
        <v>5696832</v>
      </c>
      <c r="R10" s="62">
        <f t="shared" si="0"/>
        <v>4149</v>
      </c>
      <c r="S10" s="63" t="e">
        <f t="shared" si="1"/>
        <v>#VALUE!</v>
      </c>
      <c r="T10" s="50">
        <f t="shared" si="2"/>
        <v>1373.061460592914</v>
      </c>
      <c r="U10" s="64">
        <v>6638583</v>
      </c>
      <c r="V10" s="65">
        <f t="shared" si="3"/>
        <v>-0.14186024336820072</v>
      </c>
      <c r="W10" s="75">
        <v>14797115</v>
      </c>
      <c r="X10" s="75">
        <v>10893</v>
      </c>
      <c r="Y10" s="54">
        <f t="shared" si="4"/>
        <v>1358.4058569723675</v>
      </c>
    </row>
    <row r="11" spans="1:25" ht="30" customHeight="1">
      <c r="A11" s="40">
        <v>8</v>
      </c>
      <c r="B11" s="41"/>
      <c r="C11" s="66" t="s">
        <v>38</v>
      </c>
      <c r="D11" s="60">
        <v>41039</v>
      </c>
      <c r="E11" s="67" t="s">
        <v>39</v>
      </c>
      <c r="F11" s="68" t="s">
        <v>40</v>
      </c>
      <c r="G11" s="68" t="s">
        <v>24</v>
      </c>
      <c r="H11" s="68">
        <v>1</v>
      </c>
      <c r="I11" s="74">
        <v>398650</v>
      </c>
      <c r="J11" s="74">
        <v>309</v>
      </c>
      <c r="K11" s="61">
        <v>685840</v>
      </c>
      <c r="L11" s="61">
        <v>518</v>
      </c>
      <c r="M11" s="61">
        <v>1273930</v>
      </c>
      <c r="N11" s="61">
        <v>964</v>
      </c>
      <c r="O11" s="61">
        <v>1333025</v>
      </c>
      <c r="P11" s="61">
        <v>1046</v>
      </c>
      <c r="Q11" s="62">
        <f t="shared" si="0"/>
        <v>3691445</v>
      </c>
      <c r="R11" s="62">
        <f t="shared" si="0"/>
        <v>2837</v>
      </c>
      <c r="S11" s="63" t="e">
        <f>IF(Q11&lt;&gt;0,R11/G11,"")</f>
        <v>#VALUE!</v>
      </c>
      <c r="T11" s="63">
        <f>IF(Q11&lt;&gt;0,Q11/R11,"")</f>
        <v>1301.1790623898485</v>
      </c>
      <c r="U11" s="64">
        <v>0</v>
      </c>
      <c r="V11" s="65">
        <f>IF(U11&lt;&gt;0,-(U11-Q11)/U11,"")</f>
      </c>
      <c r="W11" s="51">
        <v>3691445</v>
      </c>
      <c r="X11" s="51">
        <v>2837</v>
      </c>
      <c r="Y11" s="54">
        <f>W11/X11</f>
        <v>1301.1790623898485</v>
      </c>
    </row>
    <row r="12" spans="1:25" ht="30" customHeight="1">
      <c r="A12" s="40">
        <v>9</v>
      </c>
      <c r="B12" s="41"/>
      <c r="C12" s="66" t="s">
        <v>41</v>
      </c>
      <c r="D12" s="60">
        <v>41018</v>
      </c>
      <c r="E12" s="67" t="s">
        <v>42</v>
      </c>
      <c r="F12" s="68">
        <v>13</v>
      </c>
      <c r="G12" s="68" t="s">
        <v>24</v>
      </c>
      <c r="H12" s="68">
        <v>4</v>
      </c>
      <c r="I12" s="61">
        <f>335960+16890+18770+15930</f>
        <v>387550</v>
      </c>
      <c r="J12" s="61">
        <f>208+15+13+9</f>
        <v>245</v>
      </c>
      <c r="K12" s="61">
        <f>408680+25840+14304+11870</f>
        <v>460694</v>
      </c>
      <c r="L12" s="61">
        <f>262+18+10+7</f>
        <v>297</v>
      </c>
      <c r="M12" s="61">
        <f>818520+83010+22940+38130</f>
        <v>962600</v>
      </c>
      <c r="N12" s="61">
        <f>519+52+16+21</f>
        <v>608</v>
      </c>
      <c r="O12" s="61">
        <f>593920+71760+28904+26670</f>
        <v>721254</v>
      </c>
      <c r="P12" s="61">
        <f>377+42+20+15</f>
        <v>454</v>
      </c>
      <c r="Q12" s="62">
        <f t="shared" si="0"/>
        <v>2532098</v>
      </c>
      <c r="R12" s="62">
        <f t="shared" si="0"/>
        <v>1604</v>
      </c>
      <c r="S12" s="63" t="e">
        <f>IF(Q12&lt;&gt;0,R12/G12,"")</f>
        <v>#VALUE!</v>
      </c>
      <c r="T12" s="63">
        <f>IF(Q12&lt;&gt;0,Q12/R12,"")</f>
        <v>1578.6147132169576</v>
      </c>
      <c r="U12" s="64">
        <v>2490140</v>
      </c>
      <c r="V12" s="65">
        <f>IF(U12&lt;&gt;0,-(U12-Q12)/U12,"")</f>
        <v>0.01684965503947569</v>
      </c>
      <c r="W12" s="51">
        <v>25290030</v>
      </c>
      <c r="X12" s="51">
        <v>16030</v>
      </c>
      <c r="Y12" s="54">
        <f>W12/X12</f>
        <v>1577.6687461010606</v>
      </c>
    </row>
    <row r="13" spans="1:25" ht="30" customHeight="1">
      <c r="A13" s="40">
        <v>10</v>
      </c>
      <c r="B13" s="41"/>
      <c r="C13" s="66" t="s">
        <v>43</v>
      </c>
      <c r="D13" s="60">
        <v>40990</v>
      </c>
      <c r="E13" s="67" t="s">
        <v>22</v>
      </c>
      <c r="F13" s="68">
        <v>26</v>
      </c>
      <c r="G13" s="68" t="s">
        <v>24</v>
      </c>
      <c r="H13" s="68">
        <v>8</v>
      </c>
      <c r="I13" s="61">
        <v>178060</v>
      </c>
      <c r="J13" s="61">
        <v>137</v>
      </c>
      <c r="K13" s="61">
        <v>398500</v>
      </c>
      <c r="L13" s="61">
        <v>306</v>
      </c>
      <c r="M13" s="61">
        <v>784560</v>
      </c>
      <c r="N13" s="61">
        <v>600</v>
      </c>
      <c r="O13" s="61">
        <v>589360</v>
      </c>
      <c r="P13" s="61">
        <v>433</v>
      </c>
      <c r="Q13" s="62">
        <f t="shared" si="0"/>
        <v>1950480</v>
      </c>
      <c r="R13" s="62">
        <f t="shared" si="0"/>
        <v>1476</v>
      </c>
      <c r="S13" s="63" t="e">
        <f>IF(Q13&lt;&gt;0,R13/G13,"")</f>
        <v>#VALUE!</v>
      </c>
      <c r="T13" s="50">
        <f>IF(Q13&lt;&gt;0,Q13/R13,"")</f>
        <v>1321.4634146341464</v>
      </c>
      <c r="U13" s="64">
        <v>1738010</v>
      </c>
      <c r="V13" s="65">
        <f>IF(U13&lt;&gt;0,-(U13-Q13)/U13,"")</f>
        <v>0.12224900892399929</v>
      </c>
      <c r="W13" s="51">
        <v>114044613</v>
      </c>
      <c r="X13" s="51">
        <v>91140</v>
      </c>
      <c r="Y13" s="54">
        <v>1245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5"/>
      <c r="J14" s="55"/>
      <c r="K14" s="55"/>
      <c r="L14" s="55"/>
      <c r="M14" s="55"/>
      <c r="N14" s="55"/>
      <c r="O14" s="55"/>
      <c r="P14" s="55"/>
      <c r="Q14" s="56"/>
      <c r="R14" s="57"/>
      <c r="S14" s="58"/>
      <c r="T14" s="55"/>
      <c r="U14" s="55"/>
      <c r="V14" s="55"/>
      <c r="W14" s="55"/>
      <c r="X14" s="55"/>
      <c r="Y14" s="55"/>
    </row>
    <row r="15" spans="1:25" ht="17.25" thickBot="1">
      <c r="A15" s="22"/>
      <c r="B15" s="76" t="s">
        <v>17</v>
      </c>
      <c r="C15" s="77"/>
      <c r="D15" s="77"/>
      <c r="E15" s="78"/>
      <c r="F15" s="23"/>
      <c r="G15" s="23">
        <f>SUM(G4:G14)</f>
        <v>57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127170423</v>
      </c>
      <c r="R15" s="27">
        <f>SUM(R4:R14)</f>
        <v>93581</v>
      </c>
      <c r="S15" s="28">
        <f>R15/G15</f>
        <v>1641.7719298245613</v>
      </c>
      <c r="T15" s="53">
        <f>Q15/R15</f>
        <v>1358.9342174159285</v>
      </c>
      <c r="U15" s="59">
        <v>102996135</v>
      </c>
      <c r="V15" s="38">
        <f>IF(U15&lt;&gt;0,-(U15-Q15)/U15,"")</f>
        <v>0.23471063258830052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7" t="s">
        <v>19</v>
      </c>
      <c r="V16" s="87"/>
      <c r="W16" s="87"/>
      <c r="X16" s="87"/>
      <c r="Y16" s="8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8"/>
      <c r="V17" s="88"/>
      <c r="W17" s="88"/>
      <c r="X17" s="88"/>
      <c r="Y17" s="8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8"/>
      <c r="V18" s="88"/>
      <c r="W18" s="88"/>
      <c r="X18" s="88"/>
      <c r="Y18" s="88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2012-05-14T12:33:09Z</dcterms:modified>
  <cp:category/>
  <cp:version/>
  <cp:contentType/>
  <cp:contentStatus/>
</cp:coreProperties>
</file>