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740" tabRatio="601" activeTab="0"/>
  </bookViews>
  <sheets>
    <sheet name="Gegužės 17 - 23 d.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<sst xmlns="http://schemas.openxmlformats.org/spreadsheetml/2006/main" count="123" uniqueCount="93">
  <si>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Coco Chanel ir Igoris Stravinskis 
(Coco Chanel and Igor Stravinsky)</t>
  </si>
  <si>
    <t>A-One Films</t>
  </si>
  <si>
    <t>Gegužės 17 - 23 d. Lietuvos kino teatruose rodytų filmų top-20</t>
  </si>
  <si>
    <t>Milijardierius ir blondinė
(Gambit)</t>
  </si>
  <si>
    <t>Olimpo apgultis
(Olympus Has Fallen)</t>
  </si>
  <si>
    <t>Teresės nuodėmė
(Therese Desqueyroux)</t>
  </si>
  <si>
    <t>Pilnos rankos pistoletų
(Una Pistola el cada mano / A Gun in Each Hand)</t>
  </si>
  <si>
    <t xml:space="preserve">Seansų 
sk. </t>
  </si>
  <si>
    <t>Kopijų 
sk.</t>
  </si>
  <si>
    <t xml:space="preserve">Bendros
pajamos 
(Lt) </t>
  </si>
  <si>
    <t>Theatrical Film Distribution /
20th Century Fox</t>
  </si>
  <si>
    <t>Niujorko šešėlyje
(Place Beyond the Pines)</t>
  </si>
  <si>
    <t>Prior Entertainment</t>
  </si>
  <si>
    <t>VISO (top40):</t>
  </si>
  <si>
    <t>A-One Films</t>
  </si>
  <si>
    <t>Bendras 
žiūrovų
sk.</t>
  </si>
  <si>
    <t>Krudžiai
(Croods)</t>
  </si>
  <si>
    <t>Premjeros 
data</t>
  </si>
  <si>
    <t>VISO (top20):</t>
  </si>
  <si>
    <t>N</t>
  </si>
  <si>
    <t>Hičkokas
(Hitchcock)</t>
  </si>
  <si>
    <t>Pats baisiausias filmas 5
(Scary Movie 5)</t>
  </si>
  <si>
    <t>-</t>
  </si>
  <si>
    <t>Incognito Films</t>
  </si>
  <si>
    <t>Forum Cinemas /
Universal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</si>
  <si>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</si>
  <si>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</si>
  <si>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</si>
  <si>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</si>
  <si>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</si>
  <si>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Pašėlę pirmieji metai
(I Give It A Year)</t>
  </si>
  <si>
    <t>Forum Cinemas /
Paramount</t>
  </si>
  <si>
    <t>Batuotas katinas Pūkis
(Puss In Boots)</t>
  </si>
  <si>
    <t>Forum Cinemas /
Paramount</t>
  </si>
  <si>
    <t>Legendos susivienija
(The Rise of the Guardians)</t>
  </si>
  <si>
    <t>Mikė Pūkuotukas
(Winnie the Pooh)</t>
  </si>
  <si>
    <t>Forum Cinemas /
WDSMPI</t>
  </si>
  <si>
    <t>Karališka drąsa
(Brave)</t>
  </si>
  <si>
    <t>Loraksas
(Dr. Seuss' The Lorax)</t>
  </si>
  <si>
    <t>Forum Cinemas /
Universal</t>
  </si>
  <si>
    <t>Geležinis žmogus 3
(Iron Man 3)</t>
  </si>
  <si>
    <t>Gegužės
10 - 16 d. 
pajamos
(Lt)</t>
  </si>
  <si>
    <t>Gegužės
17 - 23 d. 
pajamos
(Lt)</t>
  </si>
  <si>
    <t>Gegužės
17 - 23 d. 
žiūrovų
sk.</t>
  </si>
  <si>
    <t>Gegužės
17 - 23 d. 
pajamos
(Eur)</t>
  </si>
  <si>
    <t>IS</t>
  </si>
  <si>
    <t>Didysis Getsbis
(The Great Gatsby)</t>
  </si>
  <si>
    <t>Agentų žaidimai
(Mobius)</t>
  </si>
  <si>
    <t>Incognito Films</t>
  </si>
  <si>
    <t>Išankstiniai seansai</t>
  </si>
  <si>
    <t>Operacija: Zodiakas
(Chinese Zodiac)</t>
  </si>
  <si>
    <t>Garsų pasaulio įrašai</t>
  </si>
  <si>
    <t>Rifo pasaka 2
(Reef 2: High Tide)</t>
  </si>
  <si>
    <t>Gimę mylėti
(Twice Born)</t>
  </si>
  <si>
    <t>ACME Film</t>
  </si>
  <si>
    <t>A-One Films</t>
  </si>
  <si>
    <t>A-One Films</t>
  </si>
  <si>
    <t>Garsų pasaulio įrašai</t>
  </si>
  <si>
    <t>Top Film</t>
  </si>
  <si>
    <t>Valentinas vienas
(Valentine Alone)</t>
  </si>
  <si>
    <t>Piktieji numirėliai
(Evil Dead)</t>
  </si>
  <si>
    <t>Laukinės atostogos
(Spring Breakers)</t>
  </si>
  <si>
    <t>Optimisto istorija
(Silver Linings Playbook)</t>
  </si>
  <si>
    <t>Top Film</t>
  </si>
  <si>
    <t>Mergvakaris Maljorkoje
(О чём молчат девушки)</t>
  </si>
  <si>
    <t>Dykvietė
(The Barrens)</t>
  </si>
  <si>
    <t>ACME Film /
Warner Bros.</t>
  </si>
  <si>
    <t>Hannah Arendt</t>
  </si>
  <si>
    <t>Transo būsena
(Trance)</t>
  </si>
  <si>
    <t>Pabėgimas iš planetos Žemė
(Escape From Planet Earth)</t>
  </si>
  <si>
    <t>-</t>
  </si>
  <si>
    <t>Ozas: didingas ir galingas
(Oz. The Great and Powerful)</t>
  </si>
  <si>
    <t>Forum Cinemas /
WDSMPI</t>
  </si>
  <si>
    <t>-</t>
  </si>
  <si>
    <t>Bendros
pajamos
(Eur)</t>
  </si>
  <si>
    <t>Filmas</t>
  </si>
  <si>
    <t>Pakitimas</t>
  </si>
  <si>
    <t>ACME Film</t>
  </si>
  <si>
    <t>ACME Film</t>
  </si>
  <si>
    <t>Rodymo 
savaitė</t>
  </si>
  <si>
    <t>VISO (top10):</t>
  </si>
  <si>
    <t>Užmirštieji
(Oblivion)</t>
  </si>
  <si>
    <t>-</t>
  </si>
  <si>
    <t>Sielonešė
(The Host)</t>
  </si>
  <si>
    <t>N</t>
  </si>
  <si>
    <t>8 pasimatymai
(8 Citas / 8 Dates)</t>
  </si>
  <si>
    <t>Tolyn į tamsą. Žvaigždžių kelias (3D)
(Star Trek XII. Into Darkness)</t>
  </si>
  <si>
    <t>Lobiai O.K.
(Sokrovishchja О.К.)</t>
  </si>
  <si>
    <t>Top Film</t>
  </si>
  <si>
    <t>Statyk už mėgstamiausią
(Lay the Favorite)</t>
  </si>
  <si>
    <t>Greiti ir įsiutę 6
(The Fast &amp; The Furious 6)</t>
  </si>
  <si>
    <t>Forum Cinemas /
Universal</t>
  </si>
  <si>
    <t>Forum Cinemas /
WDSMPI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</si>
</sst>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1" fontId="6" fillId="26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4.140625" style="3" customWidth="1"/>
    <col min="4" max="6" width="10.7109375" style="3" bestFit="1" customWidth="1"/>
    <col min="7" max="7" width="10.851562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2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75</v>
      </c>
      <c r="D3" s="41" t="s">
        <v>42</v>
      </c>
      <c r="E3" s="41" t="s">
        <v>44</v>
      </c>
      <c r="F3" s="41" t="s">
        <v>41</v>
      </c>
      <c r="G3" s="41" t="s">
        <v>76</v>
      </c>
      <c r="H3" s="41" t="s">
        <v>43</v>
      </c>
      <c r="I3" s="41" t="s">
        <v>7</v>
      </c>
      <c r="J3" s="41" t="s">
        <v>26</v>
      </c>
      <c r="K3" s="41" t="s">
        <v>8</v>
      </c>
      <c r="L3" s="41" t="s">
        <v>79</v>
      </c>
      <c r="M3" s="41" t="s">
        <v>9</v>
      </c>
      <c r="N3" s="41" t="s">
        <v>15</v>
      </c>
      <c r="O3" s="41" t="s">
        <v>74</v>
      </c>
      <c r="P3" s="41" t="s">
        <v>17</v>
      </c>
      <c r="Q3" s="42" t="s">
        <v>27</v>
      </c>
    </row>
    <row r="4" spans="1:18" ht="25.5" customHeight="1">
      <c r="A4" s="43">
        <v>1</v>
      </c>
      <c r="B4" s="49" t="s">
        <v>84</v>
      </c>
      <c r="C4" s="4" t="s">
        <v>46</v>
      </c>
      <c r="D4" s="32">
        <v>149087.2</v>
      </c>
      <c r="E4" s="52">
        <f>D4/3.452</f>
        <v>43188.64426419467</v>
      </c>
      <c r="F4" s="52" t="s">
        <v>22</v>
      </c>
      <c r="G4" s="17" t="s">
        <v>22</v>
      </c>
      <c r="H4" s="32">
        <v>9002</v>
      </c>
      <c r="I4" s="31">
        <v>251</v>
      </c>
      <c r="J4" s="29">
        <f aca="true" t="shared" si="0" ref="J4:J13">H4/I4</f>
        <v>35.864541832669325</v>
      </c>
      <c r="K4" s="31">
        <v>12</v>
      </c>
      <c r="L4" s="52">
        <v>1</v>
      </c>
      <c r="M4" s="31">
        <v>157548.2</v>
      </c>
      <c r="N4" s="31">
        <v>9480</v>
      </c>
      <c r="O4" s="52">
        <f>M4/3.452</f>
        <v>45639.68713789108</v>
      </c>
      <c r="P4" s="53">
        <v>41411</v>
      </c>
      <c r="Q4" s="38" t="s">
        <v>66</v>
      </c>
      <c r="R4" s="15"/>
    </row>
    <row r="5" spans="1:18" ht="25.5" customHeight="1">
      <c r="A5" s="43">
        <f>A4+1</f>
        <v>2</v>
      </c>
      <c r="B5" s="49" t="s">
        <v>45</v>
      </c>
      <c r="C5" s="4" t="s">
        <v>90</v>
      </c>
      <c r="D5" s="31">
        <v>148810.65</v>
      </c>
      <c r="E5" s="52">
        <f aca="true" t="shared" si="1" ref="E5:E13">D5/3.452</f>
        <v>43108.53128621089</v>
      </c>
      <c r="F5" s="52" t="s">
        <v>22</v>
      </c>
      <c r="G5" s="17" t="s">
        <v>22</v>
      </c>
      <c r="H5" s="31">
        <v>10315</v>
      </c>
      <c r="I5" s="31">
        <v>103</v>
      </c>
      <c r="J5" s="29">
        <f t="shared" si="0"/>
        <v>100.14563106796116</v>
      </c>
      <c r="K5" s="31">
        <v>16</v>
      </c>
      <c r="L5" s="52" t="s">
        <v>45</v>
      </c>
      <c r="M5" s="31">
        <v>148810.65</v>
      </c>
      <c r="N5" s="31">
        <v>10315</v>
      </c>
      <c r="O5" s="52">
        <f aca="true" t="shared" si="2" ref="O5:O13">M5/3.452</f>
        <v>43108.53128621089</v>
      </c>
      <c r="P5" s="53" t="s">
        <v>49</v>
      </c>
      <c r="Q5" s="38" t="s">
        <v>91</v>
      </c>
      <c r="R5" s="15"/>
    </row>
    <row r="6" spans="1:18" ht="25.5" customHeight="1">
      <c r="A6" s="43">
        <f>A5+1</f>
        <v>3</v>
      </c>
      <c r="B6" s="49" t="s">
        <v>19</v>
      </c>
      <c r="C6" s="4" t="s">
        <v>86</v>
      </c>
      <c r="D6" s="31">
        <v>67130</v>
      </c>
      <c r="E6" s="52">
        <f t="shared" si="1"/>
        <v>19446.69756662804</v>
      </c>
      <c r="F6" s="52" t="s">
        <v>22</v>
      </c>
      <c r="G6" s="17" t="s">
        <v>22</v>
      </c>
      <c r="H6" s="31">
        <v>3926</v>
      </c>
      <c r="I6" s="31">
        <v>220</v>
      </c>
      <c r="J6" s="29">
        <f t="shared" si="0"/>
        <v>17.845454545454544</v>
      </c>
      <c r="K6" s="31">
        <v>11</v>
      </c>
      <c r="L6" s="52">
        <v>1</v>
      </c>
      <c r="M6" s="31">
        <v>67130</v>
      </c>
      <c r="N6" s="31">
        <v>3926</v>
      </c>
      <c r="O6" s="52">
        <f t="shared" si="2"/>
        <v>19446.69756662804</v>
      </c>
      <c r="P6" s="53">
        <v>41411</v>
      </c>
      <c r="Q6" s="38" t="s">
        <v>92</v>
      </c>
      <c r="R6" s="15"/>
    </row>
    <row r="7" spans="1:18" ht="25.5" customHeight="1">
      <c r="A7" s="43">
        <f aca="true" t="shared" si="3" ref="A7:A13">A6+1</f>
        <v>4</v>
      </c>
      <c r="B7" s="49">
        <v>1</v>
      </c>
      <c r="C7" s="4" t="s">
        <v>40</v>
      </c>
      <c r="D7" s="31">
        <v>42428</v>
      </c>
      <c r="E7" s="52">
        <f t="shared" si="1"/>
        <v>12290.845886442643</v>
      </c>
      <c r="F7" s="52">
        <v>123294</v>
      </c>
      <c r="G7" s="17">
        <f>(D7-F7)/F7</f>
        <v>-0.655879442633056</v>
      </c>
      <c r="H7" s="31">
        <v>2597</v>
      </c>
      <c r="I7" s="31">
        <v>147</v>
      </c>
      <c r="J7" s="29">
        <f t="shared" si="0"/>
        <v>17.666666666666668</v>
      </c>
      <c r="K7" s="31">
        <v>16</v>
      </c>
      <c r="L7" s="52">
        <v>3</v>
      </c>
      <c r="M7" s="31">
        <v>389634</v>
      </c>
      <c r="N7" s="31">
        <v>23399</v>
      </c>
      <c r="O7" s="52">
        <f t="shared" si="2"/>
        <v>112871.95828505214</v>
      </c>
      <c r="P7" s="53">
        <v>41397</v>
      </c>
      <c r="Q7" s="38" t="s">
        <v>72</v>
      </c>
      <c r="R7" s="15"/>
    </row>
    <row r="8" spans="1:18" ht="25.5" customHeight="1">
      <c r="A8" s="43">
        <f>A7+1</f>
        <v>5</v>
      </c>
      <c r="B8" s="49">
        <v>2</v>
      </c>
      <c r="C8" s="4" t="s">
        <v>52</v>
      </c>
      <c r="D8" s="32">
        <v>30255</v>
      </c>
      <c r="E8" s="52">
        <f>D8/3.452</f>
        <v>8764.484356894554</v>
      </c>
      <c r="F8" s="32">
        <v>68973</v>
      </c>
      <c r="G8" s="17">
        <f>(D8-F8)/F8</f>
        <v>-0.5613500935148537</v>
      </c>
      <c r="H8" s="52">
        <v>2628</v>
      </c>
      <c r="I8" s="31">
        <f>27*7</f>
        <v>189</v>
      </c>
      <c r="J8" s="29">
        <f t="shared" si="0"/>
        <v>13.904761904761905</v>
      </c>
      <c r="K8" s="31">
        <v>20</v>
      </c>
      <c r="L8" s="52">
        <v>2</v>
      </c>
      <c r="M8" s="32">
        <v>99228</v>
      </c>
      <c r="N8" s="52">
        <v>8375</v>
      </c>
      <c r="O8" s="52">
        <f>M8/3.452</f>
        <v>28745.07531865585</v>
      </c>
      <c r="P8" s="53">
        <v>41404</v>
      </c>
      <c r="Q8" s="38" t="s">
        <v>57</v>
      </c>
      <c r="R8" s="15"/>
    </row>
    <row r="9" spans="1:18" ht="25.5" customHeight="1">
      <c r="A9" s="43">
        <f>A8+1</f>
        <v>6</v>
      </c>
      <c r="B9" s="49">
        <v>3</v>
      </c>
      <c r="C9" s="4" t="s">
        <v>16</v>
      </c>
      <c r="D9" s="32">
        <v>16777.5</v>
      </c>
      <c r="E9" s="52">
        <f>D9/3.452</f>
        <v>4860.225955967555</v>
      </c>
      <c r="F9" s="52">
        <v>24453</v>
      </c>
      <c r="G9" s="17">
        <f>(D9-F9)/F9</f>
        <v>-0.31388786651944545</v>
      </c>
      <c r="H9" s="32">
        <v>1422</v>
      </c>
      <c r="I9" s="31">
        <v>149</v>
      </c>
      <c r="J9" s="29">
        <f t="shared" si="0"/>
        <v>9.543624161073826</v>
      </c>
      <c r="K9" s="31">
        <v>9</v>
      </c>
      <c r="L9" s="52">
        <v>9</v>
      </c>
      <c r="M9" s="32">
        <v>1322609.85</v>
      </c>
      <c r="N9" s="32">
        <v>101699</v>
      </c>
      <c r="O9" s="52">
        <f t="shared" si="2"/>
        <v>383143.06199304754</v>
      </c>
      <c r="P9" s="53">
        <v>40990</v>
      </c>
      <c r="Q9" s="38" t="s">
        <v>10</v>
      </c>
      <c r="R9" s="15"/>
    </row>
    <row r="10" spans="1:18" ht="25.5" customHeight="1">
      <c r="A10" s="43">
        <f t="shared" si="3"/>
        <v>7</v>
      </c>
      <c r="B10" s="49" t="s">
        <v>19</v>
      </c>
      <c r="C10" s="4" t="s">
        <v>87</v>
      </c>
      <c r="D10" s="32">
        <v>12248</v>
      </c>
      <c r="E10" s="52">
        <f>D10/3.452</f>
        <v>3548.0880648899188</v>
      </c>
      <c r="F10" s="52" t="s">
        <v>22</v>
      </c>
      <c r="G10" s="17" t="s">
        <v>22</v>
      </c>
      <c r="H10" s="32">
        <v>836</v>
      </c>
      <c r="I10" s="31">
        <f>23*7</f>
        <v>161</v>
      </c>
      <c r="J10" s="29">
        <f t="shared" si="0"/>
        <v>5.192546583850931</v>
      </c>
      <c r="K10" s="31">
        <v>6</v>
      </c>
      <c r="L10" s="52">
        <v>1</v>
      </c>
      <c r="M10" s="32">
        <v>12248</v>
      </c>
      <c r="N10" s="32">
        <v>836</v>
      </c>
      <c r="O10" s="52">
        <f t="shared" si="2"/>
        <v>3548.0880648899188</v>
      </c>
      <c r="P10" s="53">
        <v>41411</v>
      </c>
      <c r="Q10" s="38" t="s">
        <v>88</v>
      </c>
      <c r="R10" s="15"/>
    </row>
    <row r="11" spans="1:18" ht="25.5" customHeight="1">
      <c r="A11" s="43">
        <f t="shared" si="3"/>
        <v>8</v>
      </c>
      <c r="B11" s="49">
        <v>4</v>
      </c>
      <c r="C11" s="4" t="s">
        <v>81</v>
      </c>
      <c r="D11" s="31">
        <v>11517</v>
      </c>
      <c r="E11" s="52">
        <f>D11/3.452</f>
        <v>3336.326767091541</v>
      </c>
      <c r="F11" s="52">
        <v>22920.5</v>
      </c>
      <c r="G11" s="17">
        <f>(D11-F11)/F11</f>
        <v>-0.4975240505224581</v>
      </c>
      <c r="H11" s="31">
        <v>770</v>
      </c>
      <c r="I11" s="31">
        <v>119</v>
      </c>
      <c r="J11" s="29">
        <f t="shared" si="0"/>
        <v>6.470588235294118</v>
      </c>
      <c r="K11" s="31">
        <v>7</v>
      </c>
      <c r="L11" s="52">
        <v>6</v>
      </c>
      <c r="M11" s="31">
        <v>379526.8</v>
      </c>
      <c r="N11" s="31">
        <v>27876</v>
      </c>
      <c r="O11" s="52">
        <f t="shared" si="2"/>
        <v>109944.03244495945</v>
      </c>
      <c r="P11" s="53">
        <v>41376</v>
      </c>
      <c r="Q11" s="38" t="s">
        <v>24</v>
      </c>
      <c r="R11" s="15"/>
    </row>
    <row r="12" spans="1:18" ht="25.5" customHeight="1">
      <c r="A12" s="43">
        <f t="shared" si="3"/>
        <v>9</v>
      </c>
      <c r="B12" s="49">
        <v>5</v>
      </c>
      <c r="C12" s="4" t="s">
        <v>64</v>
      </c>
      <c r="D12" s="31">
        <v>11447</v>
      </c>
      <c r="E12" s="52">
        <f>D12/3.452</f>
        <v>3316.048667439166</v>
      </c>
      <c r="F12" s="31">
        <v>19366</v>
      </c>
      <c r="G12" s="17">
        <f>(D12-F12)/F12</f>
        <v>-0.40891252710936693</v>
      </c>
      <c r="H12" s="31">
        <v>775</v>
      </c>
      <c r="I12" s="31">
        <f>16*7</f>
        <v>112</v>
      </c>
      <c r="J12" s="29">
        <f t="shared" si="0"/>
        <v>6.919642857142857</v>
      </c>
      <c r="K12" s="31">
        <v>5</v>
      </c>
      <c r="L12" s="52">
        <v>3</v>
      </c>
      <c r="M12" s="31">
        <v>63818</v>
      </c>
      <c r="N12" s="31">
        <v>4376</v>
      </c>
      <c r="O12" s="52">
        <f t="shared" si="2"/>
        <v>18487.253765932794</v>
      </c>
      <c r="P12" s="53">
        <v>41397</v>
      </c>
      <c r="Q12" s="38" t="s">
        <v>57</v>
      </c>
      <c r="R12" s="15"/>
    </row>
    <row r="13" spans="1:18" ht="25.5" customHeight="1">
      <c r="A13" s="43">
        <f t="shared" si="3"/>
        <v>10</v>
      </c>
      <c r="B13" s="49">
        <v>7</v>
      </c>
      <c r="C13" s="4" t="s">
        <v>47</v>
      </c>
      <c r="D13" s="31">
        <v>5774.5</v>
      </c>
      <c r="E13" s="52">
        <f t="shared" si="1"/>
        <v>1672.7983777520278</v>
      </c>
      <c r="F13" s="52">
        <v>13533</v>
      </c>
      <c r="G13" s="17">
        <f>(D13-F13)/F13</f>
        <v>-0.5733022980861597</v>
      </c>
      <c r="H13" s="31">
        <v>402</v>
      </c>
      <c r="I13" s="31">
        <v>84</v>
      </c>
      <c r="J13" s="29">
        <f t="shared" si="0"/>
        <v>4.785714285714286</v>
      </c>
      <c r="K13" s="31">
        <v>4</v>
      </c>
      <c r="L13" s="52">
        <v>2</v>
      </c>
      <c r="M13" s="31">
        <v>19307.5</v>
      </c>
      <c r="N13" s="31">
        <v>1314</v>
      </c>
      <c r="O13" s="52">
        <f t="shared" si="2"/>
        <v>5593.134414831981</v>
      </c>
      <c r="P13" s="53">
        <v>41404</v>
      </c>
      <c r="Q13" s="38" t="s">
        <v>48</v>
      </c>
      <c r="R13" s="15"/>
    </row>
    <row r="14" spans="1:17" ht="27" customHeight="1">
      <c r="A14" s="43"/>
      <c r="B14" s="49"/>
      <c r="C14" s="12" t="s">
        <v>80</v>
      </c>
      <c r="D14" s="13">
        <f>SUM(D4:D13)</f>
        <v>495474.85</v>
      </c>
      <c r="E14" s="13">
        <f>SUM(E4:E13)</f>
        <v>143532.691193511</v>
      </c>
      <c r="F14" s="13">
        <v>316408.83</v>
      </c>
      <c r="G14" s="14">
        <f>(D14-F14)/F14</f>
        <v>0.5659324362091916</v>
      </c>
      <c r="H14" s="13">
        <f>SUM(H4:H13)</f>
        <v>32673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9</v>
      </c>
      <c r="C16" s="4" t="s">
        <v>69</v>
      </c>
      <c r="D16" s="32">
        <v>4019</v>
      </c>
      <c r="E16" s="52">
        <f aca="true" t="shared" si="4" ref="E16:E25">D16/3.452</f>
        <v>1164.252607184241</v>
      </c>
      <c r="F16" s="32">
        <v>8482</v>
      </c>
      <c r="G16" s="17">
        <f aca="true" t="shared" si="5" ref="G16:G26">(D16-F16)/F16</f>
        <v>-0.5261730723885876</v>
      </c>
      <c r="H16" s="52">
        <v>345</v>
      </c>
      <c r="I16" s="31">
        <f>6*7</f>
        <v>42</v>
      </c>
      <c r="J16" s="29">
        <f aca="true" t="shared" si="6" ref="J16:J25">H16/I16</f>
        <v>8.214285714285714</v>
      </c>
      <c r="K16" s="31">
        <v>3</v>
      </c>
      <c r="L16" s="52">
        <v>5</v>
      </c>
      <c r="M16" s="32">
        <v>152919</v>
      </c>
      <c r="N16" s="52">
        <v>12377</v>
      </c>
      <c r="O16" s="52">
        <f aca="true" t="shared" si="7" ref="O16:O25">M16/3.452</f>
        <v>44298.6674391657</v>
      </c>
      <c r="P16" s="53">
        <v>41383</v>
      </c>
      <c r="Q16" s="38" t="s">
        <v>57</v>
      </c>
      <c r="R16" s="15"/>
    </row>
    <row r="17" spans="1:18" ht="25.5" customHeight="1">
      <c r="A17" s="43">
        <f aca="true" t="shared" si="8" ref="A17:A25">A16+1</f>
        <v>12</v>
      </c>
      <c r="B17" s="49">
        <v>12</v>
      </c>
      <c r="C17" s="4" t="s">
        <v>68</v>
      </c>
      <c r="D17" s="32">
        <v>3791.5</v>
      </c>
      <c r="E17" s="52">
        <f t="shared" si="4"/>
        <v>1098.348783314021</v>
      </c>
      <c r="F17" s="52">
        <v>6569.5</v>
      </c>
      <c r="G17" s="17">
        <f t="shared" si="5"/>
        <v>-0.4228632316005784</v>
      </c>
      <c r="H17" s="32">
        <v>244</v>
      </c>
      <c r="I17" s="31">
        <v>28</v>
      </c>
      <c r="J17" s="29">
        <f t="shared" si="6"/>
        <v>8.714285714285714</v>
      </c>
      <c r="K17" s="31">
        <v>2</v>
      </c>
      <c r="L17" s="52">
        <v>5</v>
      </c>
      <c r="M17" s="32">
        <v>120197.5</v>
      </c>
      <c r="N17" s="32">
        <v>9598</v>
      </c>
      <c r="O17" s="52">
        <f t="shared" si="7"/>
        <v>34819.669756662806</v>
      </c>
      <c r="P17" s="53">
        <v>41383</v>
      </c>
      <c r="Q17" s="38" t="s">
        <v>10</v>
      </c>
      <c r="R17" s="15"/>
    </row>
    <row r="18" spans="1:18" ht="25.5" customHeight="1">
      <c r="A18" s="43">
        <f t="shared" si="8"/>
        <v>13</v>
      </c>
      <c r="B18" s="49">
        <v>14</v>
      </c>
      <c r="C18" s="4" t="s">
        <v>61</v>
      </c>
      <c r="D18" s="32">
        <v>2326.5</v>
      </c>
      <c r="E18" s="52">
        <f t="shared" si="4"/>
        <v>673.9571263035921</v>
      </c>
      <c r="F18" s="52">
        <v>5000.5</v>
      </c>
      <c r="G18" s="17">
        <f t="shared" si="5"/>
        <v>-0.5347465253474653</v>
      </c>
      <c r="H18" s="32">
        <v>152</v>
      </c>
      <c r="I18" s="31">
        <v>42</v>
      </c>
      <c r="J18" s="29">
        <f t="shared" si="6"/>
        <v>3.619047619047619</v>
      </c>
      <c r="K18" s="31">
        <v>3</v>
      </c>
      <c r="L18" s="52">
        <v>4</v>
      </c>
      <c r="M18" s="32">
        <v>42720</v>
      </c>
      <c r="N18" s="32">
        <v>2890</v>
      </c>
      <c r="O18" s="52">
        <f t="shared" si="7"/>
        <v>12375.434530706836</v>
      </c>
      <c r="P18" s="53">
        <v>41390</v>
      </c>
      <c r="Q18" s="38" t="s">
        <v>12</v>
      </c>
      <c r="R18" s="15"/>
    </row>
    <row r="19" spans="1:18" ht="25.5" customHeight="1">
      <c r="A19" s="43">
        <f t="shared" si="8"/>
        <v>14</v>
      </c>
      <c r="B19" s="49">
        <v>11</v>
      </c>
      <c r="C19" s="4" t="s">
        <v>11</v>
      </c>
      <c r="D19" s="32">
        <v>2258</v>
      </c>
      <c r="E19" s="52">
        <f t="shared" si="4"/>
        <v>654.1135573580533</v>
      </c>
      <c r="F19" s="52">
        <v>8245</v>
      </c>
      <c r="G19" s="17">
        <f t="shared" si="5"/>
        <v>-0.726137052759248</v>
      </c>
      <c r="H19" s="52">
        <v>162</v>
      </c>
      <c r="I19" s="31">
        <v>21</v>
      </c>
      <c r="J19" s="29">
        <f t="shared" si="6"/>
        <v>7.714285714285714</v>
      </c>
      <c r="K19" s="31">
        <v>2</v>
      </c>
      <c r="L19" s="52">
        <v>6</v>
      </c>
      <c r="M19" s="32">
        <v>123172.86</v>
      </c>
      <c r="N19" s="52">
        <v>8905</v>
      </c>
      <c r="O19" s="52">
        <f t="shared" si="7"/>
        <v>35681.5932792584</v>
      </c>
      <c r="P19" s="53">
        <v>41376</v>
      </c>
      <c r="Q19" s="38" t="s">
        <v>12</v>
      </c>
      <c r="R19" s="15"/>
    </row>
    <row r="20" spans="1:18" ht="25.5" customHeight="1">
      <c r="A20" s="43">
        <f t="shared" si="8"/>
        <v>15</v>
      </c>
      <c r="B20" s="49">
        <v>8</v>
      </c>
      <c r="C20" s="4" t="s">
        <v>21</v>
      </c>
      <c r="D20" s="31">
        <v>2179</v>
      </c>
      <c r="E20" s="52">
        <f t="shared" si="4"/>
        <v>631.2282734646582</v>
      </c>
      <c r="F20" s="31">
        <v>10910</v>
      </c>
      <c r="G20" s="17">
        <f t="shared" si="5"/>
        <v>-0.8002749770852429</v>
      </c>
      <c r="H20" s="31">
        <v>158</v>
      </c>
      <c r="I20" s="31">
        <v>14</v>
      </c>
      <c r="J20" s="29">
        <f t="shared" si="6"/>
        <v>11.285714285714286</v>
      </c>
      <c r="K20" s="31">
        <v>1</v>
      </c>
      <c r="L20" s="52">
        <v>4</v>
      </c>
      <c r="M20" s="31">
        <v>179818</v>
      </c>
      <c r="N20" s="31">
        <v>12512</v>
      </c>
      <c r="O20" s="52">
        <f t="shared" si="7"/>
        <v>52090.961761297796</v>
      </c>
      <c r="P20" s="53">
        <v>41390</v>
      </c>
      <c r="Q20" s="38" t="s">
        <v>57</v>
      </c>
      <c r="R20" s="15"/>
    </row>
    <row r="21" spans="1:18" ht="25.5" customHeight="1">
      <c r="A21" s="43">
        <f t="shared" si="8"/>
        <v>16</v>
      </c>
      <c r="B21" s="49">
        <v>15</v>
      </c>
      <c r="C21" s="4" t="s">
        <v>65</v>
      </c>
      <c r="D21" s="32">
        <v>1649</v>
      </c>
      <c r="E21" s="52">
        <f t="shared" si="4"/>
        <v>477.694090382387</v>
      </c>
      <c r="F21" s="52">
        <v>4552.5</v>
      </c>
      <c r="G21" s="17">
        <f t="shared" si="5"/>
        <v>-0.6377814387699067</v>
      </c>
      <c r="H21" s="32">
        <v>112</v>
      </c>
      <c r="I21" s="31">
        <v>21</v>
      </c>
      <c r="J21" s="29">
        <f t="shared" si="6"/>
        <v>5.333333333333333</v>
      </c>
      <c r="K21" s="31">
        <v>3</v>
      </c>
      <c r="L21" s="52">
        <v>3</v>
      </c>
      <c r="M21" s="32">
        <v>15522</v>
      </c>
      <c r="N21" s="32">
        <v>1171</v>
      </c>
      <c r="O21" s="52">
        <f t="shared" si="7"/>
        <v>4496.523754345307</v>
      </c>
      <c r="P21" s="53">
        <v>41397</v>
      </c>
      <c r="Q21" s="38" t="s">
        <v>58</v>
      </c>
      <c r="R21" s="15"/>
    </row>
    <row r="22" spans="1:18" ht="25.5" customHeight="1">
      <c r="A22" s="43">
        <f t="shared" si="8"/>
        <v>17</v>
      </c>
      <c r="B22" s="49">
        <v>17</v>
      </c>
      <c r="C22" s="4" t="s">
        <v>3</v>
      </c>
      <c r="D22" s="32">
        <v>1602</v>
      </c>
      <c r="E22" s="52">
        <f t="shared" si="4"/>
        <v>464.0787949015064</v>
      </c>
      <c r="F22" s="52">
        <v>2713</v>
      </c>
      <c r="G22" s="17">
        <f t="shared" si="5"/>
        <v>-0.40950976778474013</v>
      </c>
      <c r="H22" s="32">
        <v>126</v>
      </c>
      <c r="I22" s="31">
        <v>35</v>
      </c>
      <c r="J22" s="29">
        <f t="shared" si="6"/>
        <v>3.6</v>
      </c>
      <c r="K22" s="31">
        <v>4</v>
      </c>
      <c r="L22" s="52">
        <v>6</v>
      </c>
      <c r="M22" s="32">
        <v>148484.2</v>
      </c>
      <c r="N22" s="32">
        <v>10746</v>
      </c>
      <c r="O22" s="52">
        <f t="shared" si="7"/>
        <v>43013.96292004635</v>
      </c>
      <c r="P22" s="53">
        <v>41376</v>
      </c>
      <c r="Q22" s="38" t="s">
        <v>23</v>
      </c>
      <c r="R22" s="15"/>
    </row>
    <row r="23" spans="1:18" ht="25.5" customHeight="1">
      <c r="A23" s="43">
        <f t="shared" si="8"/>
        <v>18</v>
      </c>
      <c r="B23" s="49">
        <v>6</v>
      </c>
      <c r="C23" s="4" t="s">
        <v>50</v>
      </c>
      <c r="D23" s="31">
        <v>1376</v>
      </c>
      <c r="E23" s="52">
        <f t="shared" si="4"/>
        <v>398.60950173812284</v>
      </c>
      <c r="F23" s="31">
        <v>13746</v>
      </c>
      <c r="G23" s="17">
        <f t="shared" si="5"/>
        <v>-0.8998981521897279</v>
      </c>
      <c r="H23" s="31">
        <v>103</v>
      </c>
      <c r="I23" s="31">
        <v>35</v>
      </c>
      <c r="J23" s="29">
        <f t="shared" si="6"/>
        <v>2.942857142857143</v>
      </c>
      <c r="K23" s="31">
        <v>5</v>
      </c>
      <c r="L23" s="52">
        <v>2</v>
      </c>
      <c r="M23" s="31">
        <v>15122</v>
      </c>
      <c r="N23" s="31">
        <v>1021</v>
      </c>
      <c r="O23" s="52">
        <f t="shared" si="7"/>
        <v>4380.648899188876</v>
      </c>
      <c r="P23" s="53">
        <v>41404</v>
      </c>
      <c r="Q23" s="38" t="s">
        <v>51</v>
      </c>
      <c r="R23" s="15"/>
    </row>
    <row r="24" spans="1:18" ht="25.5" customHeight="1">
      <c r="A24" s="43">
        <f t="shared" si="8"/>
        <v>19</v>
      </c>
      <c r="B24" s="49">
        <v>13</v>
      </c>
      <c r="C24" s="4" t="s">
        <v>59</v>
      </c>
      <c r="D24" s="32">
        <v>1094.5</v>
      </c>
      <c r="E24" s="52">
        <f t="shared" si="4"/>
        <v>317.06257242178447</v>
      </c>
      <c r="F24" s="52">
        <v>5639</v>
      </c>
      <c r="G24" s="17">
        <f t="shared" si="5"/>
        <v>-0.8059053023585742</v>
      </c>
      <c r="H24" s="32">
        <v>82</v>
      </c>
      <c r="I24" s="31">
        <v>20</v>
      </c>
      <c r="J24" s="29">
        <f t="shared" si="6"/>
        <v>4.1</v>
      </c>
      <c r="K24" s="31">
        <v>4</v>
      </c>
      <c r="L24" s="52">
        <v>15</v>
      </c>
      <c r="M24" s="31">
        <v>2648252.7</v>
      </c>
      <c r="N24" s="31">
        <v>190401</v>
      </c>
      <c r="O24" s="52">
        <f t="shared" si="7"/>
        <v>767164.7450753187</v>
      </c>
      <c r="P24" s="53">
        <v>41313</v>
      </c>
      <c r="Q24" s="38" t="s">
        <v>78</v>
      </c>
      <c r="R24" s="15"/>
    </row>
    <row r="25" spans="1:18" ht="25.5" customHeight="1">
      <c r="A25" s="43">
        <f t="shared" si="8"/>
        <v>20</v>
      </c>
      <c r="B25" s="49">
        <v>19</v>
      </c>
      <c r="C25" s="4" t="s">
        <v>5</v>
      </c>
      <c r="D25" s="32">
        <v>743.5</v>
      </c>
      <c r="E25" s="52">
        <f t="shared" si="4"/>
        <v>215.38238702201622</v>
      </c>
      <c r="F25" s="52">
        <v>904</v>
      </c>
      <c r="G25" s="17">
        <f t="shared" si="5"/>
        <v>-0.17754424778761063</v>
      </c>
      <c r="H25" s="32">
        <v>58</v>
      </c>
      <c r="I25" s="31">
        <v>7</v>
      </c>
      <c r="J25" s="54">
        <f t="shared" si="6"/>
        <v>8.285714285714286</v>
      </c>
      <c r="K25" s="31">
        <v>1</v>
      </c>
      <c r="L25" s="52">
        <v>7</v>
      </c>
      <c r="M25" s="31">
        <v>38751.5</v>
      </c>
      <c r="N25" s="31">
        <v>2908</v>
      </c>
      <c r="O25" s="52">
        <f t="shared" si="7"/>
        <v>11225.811123986095</v>
      </c>
      <c r="P25" s="53">
        <v>41369</v>
      </c>
      <c r="Q25" s="38" t="s">
        <v>77</v>
      </c>
      <c r="R25" s="15"/>
    </row>
    <row r="26" spans="1:17" ht="27" customHeight="1">
      <c r="A26" s="43"/>
      <c r="B26" s="49"/>
      <c r="C26" s="12" t="s">
        <v>18</v>
      </c>
      <c r="D26" s="13">
        <f>SUM(D16:D25)+D14</f>
        <v>516513.85</v>
      </c>
      <c r="E26" s="13">
        <f>SUM(E16:E25)+E14</f>
        <v>149627.41888760138</v>
      </c>
      <c r="F26" s="13">
        <v>355031.83</v>
      </c>
      <c r="G26" s="14">
        <f t="shared" si="5"/>
        <v>0.4548381478922607</v>
      </c>
      <c r="H26" s="13">
        <f>SUM(H16:H25)+H14</f>
        <v>34215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27</v>
      </c>
      <c r="C28" s="4" t="s">
        <v>71</v>
      </c>
      <c r="D28" s="32">
        <v>656</v>
      </c>
      <c r="E28" s="52">
        <f aca="true" t="shared" si="9" ref="E28:E37">D28/3.452</f>
        <v>190.03476245654693</v>
      </c>
      <c r="F28" s="52">
        <v>233</v>
      </c>
      <c r="G28" s="17">
        <f aca="true" t="shared" si="10" ref="G28:G33">(D28-F28)/F28</f>
        <v>1.815450643776824</v>
      </c>
      <c r="H28" s="32">
        <v>61</v>
      </c>
      <c r="I28" s="31">
        <v>8</v>
      </c>
      <c r="J28" s="54">
        <f aca="true" t="shared" si="11" ref="J28:J37">H28/I28</f>
        <v>7.625</v>
      </c>
      <c r="K28" s="31">
        <v>2</v>
      </c>
      <c r="L28" s="52">
        <v>11</v>
      </c>
      <c r="M28" s="31">
        <v>328909.75</v>
      </c>
      <c r="N28" s="31">
        <v>21308</v>
      </c>
      <c r="O28" s="52">
        <f aca="true" t="shared" si="12" ref="O28:O37">M28/3.452</f>
        <v>95280.92410196987</v>
      </c>
      <c r="P28" s="53">
        <v>41341</v>
      </c>
      <c r="Q28" s="38" t="s">
        <v>72</v>
      </c>
      <c r="R28" s="15"/>
    </row>
    <row r="29" spans="1:18" ht="25.5" customHeight="1">
      <c r="A29" s="43">
        <f aca="true" t="shared" si="13" ref="A29:A37">A28+1</f>
        <v>22</v>
      </c>
      <c r="B29" s="49">
        <v>16</v>
      </c>
      <c r="C29" s="4" t="s">
        <v>4</v>
      </c>
      <c r="D29" s="32">
        <v>405.5</v>
      </c>
      <c r="E29" s="52">
        <f t="shared" si="9"/>
        <v>117.46813441483198</v>
      </c>
      <c r="F29" s="52">
        <v>2989.5</v>
      </c>
      <c r="G29" s="17">
        <f t="shared" si="10"/>
        <v>-0.8643585883927078</v>
      </c>
      <c r="H29" s="32">
        <v>32</v>
      </c>
      <c r="I29" s="31">
        <v>14</v>
      </c>
      <c r="J29" s="54">
        <f t="shared" si="11"/>
        <v>2.2857142857142856</v>
      </c>
      <c r="K29" s="31">
        <v>2</v>
      </c>
      <c r="L29" s="52">
        <v>7</v>
      </c>
      <c r="M29" s="32">
        <v>126816</v>
      </c>
      <c r="N29" s="32">
        <v>8948</v>
      </c>
      <c r="O29" s="52">
        <f t="shared" si="12"/>
        <v>36736.9640787949</v>
      </c>
      <c r="P29" s="53">
        <v>41369</v>
      </c>
      <c r="Q29" s="38" t="s">
        <v>23</v>
      </c>
      <c r="R29" s="15"/>
    </row>
    <row r="30" spans="1:18" ht="25.5" customHeight="1">
      <c r="A30" s="43">
        <f t="shared" si="13"/>
        <v>23</v>
      </c>
      <c r="B30" s="49">
        <v>28</v>
      </c>
      <c r="C30" s="4" t="s">
        <v>67</v>
      </c>
      <c r="D30" s="32">
        <v>332</v>
      </c>
      <c r="E30" s="52">
        <f t="shared" si="9"/>
        <v>96.17612977983778</v>
      </c>
      <c r="F30" s="52">
        <v>208</v>
      </c>
      <c r="G30" s="17">
        <f t="shared" si="10"/>
        <v>0.5961538461538461</v>
      </c>
      <c r="H30" s="32">
        <v>26</v>
      </c>
      <c r="I30" s="31">
        <v>2</v>
      </c>
      <c r="J30" s="29">
        <f t="shared" si="11"/>
        <v>13</v>
      </c>
      <c r="K30" s="31">
        <v>1</v>
      </c>
      <c r="L30" s="52">
        <v>5</v>
      </c>
      <c r="M30" s="32">
        <v>3594</v>
      </c>
      <c r="N30" s="32">
        <v>329</v>
      </c>
      <c r="O30" s="52">
        <f t="shared" si="12"/>
        <v>1041.135573580533</v>
      </c>
      <c r="P30" s="53">
        <v>41383</v>
      </c>
      <c r="Q30" s="38" t="s">
        <v>56</v>
      </c>
      <c r="R30" s="15"/>
    </row>
    <row r="31" spans="1:18" ht="25.5" customHeight="1">
      <c r="A31" s="43">
        <f t="shared" si="13"/>
        <v>24</v>
      </c>
      <c r="B31" s="49">
        <v>18</v>
      </c>
      <c r="C31" s="4" t="s">
        <v>60</v>
      </c>
      <c r="D31" s="32">
        <v>240</v>
      </c>
      <c r="E31" s="52">
        <f t="shared" si="9"/>
        <v>69.52491309385863</v>
      </c>
      <c r="F31" s="52">
        <v>1262</v>
      </c>
      <c r="G31" s="17">
        <f t="shared" si="10"/>
        <v>-0.8098256735340729</v>
      </c>
      <c r="H31" s="52">
        <v>40</v>
      </c>
      <c r="I31" s="31">
        <v>4</v>
      </c>
      <c r="J31" s="29">
        <f t="shared" si="11"/>
        <v>10</v>
      </c>
      <c r="K31" s="31">
        <v>2</v>
      </c>
      <c r="L31" s="52">
        <v>5</v>
      </c>
      <c r="M31" s="32">
        <v>108044.5</v>
      </c>
      <c r="N31" s="52">
        <v>8886</v>
      </c>
      <c r="O31" s="52">
        <f t="shared" si="12"/>
        <v>31299.10196987254</v>
      </c>
      <c r="P31" s="53">
        <v>41383</v>
      </c>
      <c r="Q31" s="38" t="s">
        <v>78</v>
      </c>
      <c r="R31" s="15"/>
    </row>
    <row r="32" spans="1:18" ht="25.5" customHeight="1">
      <c r="A32" s="43">
        <f t="shared" si="13"/>
        <v>25</v>
      </c>
      <c r="B32" s="49">
        <v>25</v>
      </c>
      <c r="C32" s="4" t="s">
        <v>28</v>
      </c>
      <c r="D32" s="32">
        <v>232</v>
      </c>
      <c r="E32" s="52">
        <f t="shared" si="9"/>
        <v>67.20741599073001</v>
      </c>
      <c r="F32" s="52">
        <v>400</v>
      </c>
      <c r="G32" s="17">
        <f t="shared" si="10"/>
        <v>-0.42</v>
      </c>
      <c r="H32" s="32">
        <v>17</v>
      </c>
      <c r="I32" s="31">
        <v>7</v>
      </c>
      <c r="J32" s="29">
        <f t="shared" si="11"/>
        <v>2.4285714285714284</v>
      </c>
      <c r="K32" s="31">
        <v>1</v>
      </c>
      <c r="L32" s="52">
        <v>14</v>
      </c>
      <c r="M32" s="32">
        <v>18460</v>
      </c>
      <c r="N32" s="32">
        <v>1586</v>
      </c>
      <c r="O32" s="52">
        <f t="shared" si="12"/>
        <v>5347.624565469293</v>
      </c>
      <c r="P32" s="53">
        <v>41320</v>
      </c>
      <c r="Q32" s="38" t="s">
        <v>14</v>
      </c>
      <c r="R32" s="15"/>
    </row>
    <row r="33" spans="1:18" ht="25.5" customHeight="1">
      <c r="A33" s="43">
        <f t="shared" si="13"/>
        <v>26</v>
      </c>
      <c r="B33" s="49">
        <v>24</v>
      </c>
      <c r="C33" s="4" t="s">
        <v>6</v>
      </c>
      <c r="D33" s="32">
        <v>196</v>
      </c>
      <c r="E33" s="52">
        <f t="shared" si="9"/>
        <v>56.77867902665122</v>
      </c>
      <c r="F33" s="52">
        <v>440</v>
      </c>
      <c r="G33" s="17">
        <f t="shared" si="10"/>
        <v>-0.5545454545454546</v>
      </c>
      <c r="H33" s="32">
        <v>16</v>
      </c>
      <c r="I33" s="31">
        <v>3</v>
      </c>
      <c r="J33" s="29">
        <f t="shared" si="11"/>
        <v>5.333333333333333</v>
      </c>
      <c r="K33" s="31">
        <v>1</v>
      </c>
      <c r="L33" s="52">
        <v>7</v>
      </c>
      <c r="M33" s="32">
        <v>10105.5</v>
      </c>
      <c r="N33" s="32">
        <v>788</v>
      </c>
      <c r="O33" s="52">
        <f t="shared" si="12"/>
        <v>2927.433371958285</v>
      </c>
      <c r="P33" s="53">
        <v>41369</v>
      </c>
      <c r="Q33" s="38" t="s">
        <v>56</v>
      </c>
      <c r="R33" s="15"/>
    </row>
    <row r="34" spans="1:18" ht="25.5" customHeight="1">
      <c r="A34" s="43">
        <f t="shared" si="13"/>
        <v>27</v>
      </c>
      <c r="B34" s="49" t="s">
        <v>70</v>
      </c>
      <c r="C34" s="4" t="s">
        <v>85</v>
      </c>
      <c r="D34" s="32">
        <v>180</v>
      </c>
      <c r="E34" s="52">
        <f t="shared" si="9"/>
        <v>52.14368482039397</v>
      </c>
      <c r="F34" s="52" t="s">
        <v>22</v>
      </c>
      <c r="G34" s="17" t="s">
        <v>22</v>
      </c>
      <c r="H34" s="32">
        <v>14</v>
      </c>
      <c r="I34" s="31">
        <v>3</v>
      </c>
      <c r="J34" s="29">
        <f t="shared" si="11"/>
        <v>4.666666666666667</v>
      </c>
      <c r="K34" s="31">
        <v>1</v>
      </c>
      <c r="L34" s="52"/>
      <c r="M34" s="32">
        <v>27427</v>
      </c>
      <c r="N34" s="32">
        <v>2826</v>
      </c>
      <c r="O34" s="52">
        <f t="shared" si="12"/>
        <v>7945.249130938587</v>
      </c>
      <c r="P34" s="59">
        <v>40368</v>
      </c>
      <c r="Q34" s="60" t="s">
        <v>56</v>
      </c>
      <c r="R34" s="15"/>
    </row>
    <row r="35" spans="1:18" ht="25.5" customHeight="1">
      <c r="A35" s="43">
        <f t="shared" si="13"/>
        <v>28</v>
      </c>
      <c r="B35" s="49">
        <v>26</v>
      </c>
      <c r="C35" s="4" t="s">
        <v>20</v>
      </c>
      <c r="D35" s="32">
        <v>156</v>
      </c>
      <c r="E35" s="52">
        <f t="shared" si="9"/>
        <v>45.19119351100811</v>
      </c>
      <c r="F35" s="52">
        <v>342</v>
      </c>
      <c r="G35" s="17">
        <f>(D35-F35)/F35</f>
        <v>-0.543859649122807</v>
      </c>
      <c r="H35" s="32">
        <v>12</v>
      </c>
      <c r="I35" s="31">
        <v>5</v>
      </c>
      <c r="J35" s="54">
        <f t="shared" si="11"/>
        <v>2.4</v>
      </c>
      <c r="K35" s="31">
        <v>1</v>
      </c>
      <c r="L35" s="52">
        <v>11</v>
      </c>
      <c r="M35" s="32">
        <v>25312.5</v>
      </c>
      <c r="N35" s="32">
        <v>1847</v>
      </c>
      <c r="O35" s="52">
        <f t="shared" si="12"/>
        <v>7332.7056778679025</v>
      </c>
      <c r="P35" s="53">
        <v>41341</v>
      </c>
      <c r="Q35" s="38" t="s">
        <v>10</v>
      </c>
      <c r="R35" s="15"/>
    </row>
    <row r="36" spans="1:18" ht="25.5" customHeight="1">
      <c r="A36" s="43">
        <f t="shared" si="13"/>
        <v>29</v>
      </c>
      <c r="B36" s="49">
        <v>40</v>
      </c>
      <c r="C36" s="4" t="s">
        <v>62</v>
      </c>
      <c r="D36" s="32">
        <v>136</v>
      </c>
      <c r="E36" s="52">
        <f t="shared" si="9"/>
        <v>39.39745075318656</v>
      </c>
      <c r="F36" s="52">
        <v>28</v>
      </c>
      <c r="G36" s="17">
        <f>(D36-F36)/F36</f>
        <v>3.857142857142857</v>
      </c>
      <c r="H36" s="32">
        <v>10</v>
      </c>
      <c r="I36" s="31">
        <v>1</v>
      </c>
      <c r="J36" s="29">
        <f t="shared" si="11"/>
        <v>10</v>
      </c>
      <c r="K36" s="31">
        <v>1</v>
      </c>
      <c r="L36" s="52">
        <v>23</v>
      </c>
      <c r="M36" s="31">
        <v>181949.9</v>
      </c>
      <c r="N36" s="31">
        <v>12775</v>
      </c>
      <c r="O36" s="52">
        <f t="shared" si="12"/>
        <v>52708.54577056778</v>
      </c>
      <c r="P36" s="53">
        <v>41257</v>
      </c>
      <c r="Q36" s="38" t="s">
        <v>63</v>
      </c>
      <c r="R36" s="15"/>
    </row>
    <row r="37" spans="1:18" ht="25.5" customHeight="1">
      <c r="A37" s="43">
        <f t="shared" si="13"/>
        <v>30</v>
      </c>
      <c r="B37" s="49" t="s">
        <v>73</v>
      </c>
      <c r="C37" s="4" t="s">
        <v>0</v>
      </c>
      <c r="D37" s="32">
        <v>108</v>
      </c>
      <c r="E37" s="52">
        <f t="shared" si="9"/>
        <v>31.286210892236387</v>
      </c>
      <c r="F37" s="52" t="s">
        <v>22</v>
      </c>
      <c r="G37" s="17" t="s">
        <v>22</v>
      </c>
      <c r="H37" s="32">
        <v>9</v>
      </c>
      <c r="I37" s="31">
        <v>2</v>
      </c>
      <c r="J37" s="29">
        <f t="shared" si="11"/>
        <v>4.5</v>
      </c>
      <c r="K37" s="31">
        <v>1</v>
      </c>
      <c r="L37" s="52"/>
      <c r="M37" s="32">
        <v>22524</v>
      </c>
      <c r="N37" s="32">
        <v>2322</v>
      </c>
      <c r="O37" s="52">
        <f t="shared" si="12"/>
        <v>6524.913093858633</v>
      </c>
      <c r="P37" s="59">
        <v>40501</v>
      </c>
      <c r="Q37" s="60" t="s">
        <v>1</v>
      </c>
      <c r="R37" s="15"/>
    </row>
    <row r="38" spans="1:17" ht="27" customHeight="1">
      <c r="A38" s="43"/>
      <c r="B38" s="49"/>
      <c r="C38" s="12" t="s">
        <v>25</v>
      </c>
      <c r="D38" s="13">
        <f>SUM(D28:D37)+D26</f>
        <v>519155.35</v>
      </c>
      <c r="E38" s="13">
        <f>SUM(E28:E37)+E26</f>
        <v>150392.62746234066</v>
      </c>
      <c r="F38" s="13">
        <v>358617.83</v>
      </c>
      <c r="G38" s="14">
        <f>(D38-F38)/F38</f>
        <v>0.44765626962831145</v>
      </c>
      <c r="H38" s="13">
        <f>SUM(H28:H37)+H26</f>
        <v>34452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29</v>
      </c>
      <c r="C40" s="4" t="s">
        <v>30</v>
      </c>
      <c r="D40" s="32">
        <v>72</v>
      </c>
      <c r="E40" s="52">
        <f aca="true" t="shared" si="14" ref="E40:E49">D40/3.452</f>
        <v>20.85747392815759</v>
      </c>
      <c r="F40" s="52">
        <v>180</v>
      </c>
      <c r="G40" s="17">
        <f aca="true" t="shared" si="15" ref="G40:G50">(D40-F40)/F40</f>
        <v>-0.6</v>
      </c>
      <c r="H40" s="32">
        <v>9</v>
      </c>
      <c r="I40" s="31">
        <v>3</v>
      </c>
      <c r="J40" s="54">
        <f aca="true" t="shared" si="16" ref="J40:J49">H40/I40</f>
        <v>3</v>
      </c>
      <c r="K40" s="31">
        <v>1</v>
      </c>
      <c r="L40" s="52">
        <v>9</v>
      </c>
      <c r="M40" s="32">
        <v>183027.5</v>
      </c>
      <c r="N40" s="32">
        <v>13122</v>
      </c>
      <c r="O40" s="52">
        <f aca="true" t="shared" si="17" ref="O40:O49">M40/3.452</f>
        <v>53020.712630359216</v>
      </c>
      <c r="P40" s="53">
        <v>41355</v>
      </c>
      <c r="Q40" s="38" t="s">
        <v>78</v>
      </c>
      <c r="R40" s="15"/>
    </row>
    <row r="41" spans="1:18" ht="25.5" customHeight="1">
      <c r="A41" s="43">
        <f>A40+1</f>
        <v>32</v>
      </c>
      <c r="B41" s="49">
        <v>22</v>
      </c>
      <c r="C41" s="4" t="s">
        <v>29</v>
      </c>
      <c r="D41" s="32">
        <v>54</v>
      </c>
      <c r="E41" s="52">
        <f t="shared" si="14"/>
        <v>15.643105446118193</v>
      </c>
      <c r="F41" s="52">
        <v>504</v>
      </c>
      <c r="G41" s="17">
        <f t="shared" si="15"/>
        <v>-0.8928571428571429</v>
      </c>
      <c r="H41" s="32">
        <v>4</v>
      </c>
      <c r="I41" s="31">
        <v>2</v>
      </c>
      <c r="J41" s="29">
        <f t="shared" si="16"/>
        <v>2</v>
      </c>
      <c r="K41" s="31">
        <v>1</v>
      </c>
      <c r="L41" s="52">
        <v>22</v>
      </c>
      <c r="M41" s="32">
        <v>19069</v>
      </c>
      <c r="N41" s="32">
        <v>1523</v>
      </c>
      <c r="O41" s="52">
        <f t="shared" si="17"/>
        <v>5524.044032444959</v>
      </c>
      <c r="P41" s="53">
        <v>41264</v>
      </c>
      <c r="Q41" s="38" t="s">
        <v>55</v>
      </c>
      <c r="R41" s="15"/>
    </row>
    <row r="42" spans="1:18" ht="25.5" customHeight="1">
      <c r="A42" s="43">
        <f aca="true" t="shared" si="18" ref="A42:A49">A41+1</f>
        <v>33</v>
      </c>
      <c r="B42" s="49">
        <v>23</v>
      </c>
      <c r="C42" s="4" t="s">
        <v>89</v>
      </c>
      <c r="D42" s="32">
        <v>42</v>
      </c>
      <c r="E42" s="52">
        <f t="shared" si="14"/>
        <v>12.16685979142526</v>
      </c>
      <c r="F42" s="52">
        <v>460</v>
      </c>
      <c r="G42" s="17">
        <f t="shared" si="15"/>
        <v>-0.908695652173913</v>
      </c>
      <c r="H42" s="32">
        <v>3</v>
      </c>
      <c r="I42" s="31">
        <v>1</v>
      </c>
      <c r="J42" s="29">
        <f t="shared" si="16"/>
        <v>3</v>
      </c>
      <c r="K42" s="31">
        <v>1</v>
      </c>
      <c r="L42" s="52">
        <v>4</v>
      </c>
      <c r="M42" s="32">
        <v>9825.5</v>
      </c>
      <c r="N42" s="32">
        <v>759</v>
      </c>
      <c r="O42" s="52">
        <f t="shared" si="17"/>
        <v>2846.3209733487834</v>
      </c>
      <c r="P42" s="53">
        <v>41390</v>
      </c>
      <c r="Q42" s="38" t="s">
        <v>58</v>
      </c>
      <c r="R42" s="15"/>
    </row>
    <row r="43" spans="1:18" ht="25.5" customHeight="1">
      <c r="A43" s="43">
        <f t="shared" si="18"/>
        <v>34</v>
      </c>
      <c r="B43" s="49">
        <v>34</v>
      </c>
      <c r="C43" s="4" t="s">
        <v>37</v>
      </c>
      <c r="D43" s="32">
        <v>38</v>
      </c>
      <c r="E43" s="52">
        <f t="shared" si="14"/>
        <v>11.00811123986095</v>
      </c>
      <c r="F43" s="52">
        <v>78</v>
      </c>
      <c r="G43" s="17">
        <f t="shared" si="15"/>
        <v>-0.5128205128205128</v>
      </c>
      <c r="H43" s="32">
        <v>7</v>
      </c>
      <c r="I43" s="31">
        <v>1</v>
      </c>
      <c r="J43" s="29">
        <f t="shared" si="16"/>
        <v>7</v>
      </c>
      <c r="K43" s="31">
        <v>1</v>
      </c>
      <c r="L43" s="52">
        <v>41</v>
      </c>
      <c r="M43" s="31">
        <v>893894.48</v>
      </c>
      <c r="N43" s="31">
        <v>71857</v>
      </c>
      <c r="O43" s="52">
        <f t="shared" si="17"/>
        <v>258949.73348783315</v>
      </c>
      <c r="P43" s="55">
        <v>41131</v>
      </c>
      <c r="Q43" s="38" t="s">
        <v>72</v>
      </c>
      <c r="R43" s="15"/>
    </row>
    <row r="44" spans="1:18" ht="25.5" customHeight="1">
      <c r="A44" s="43">
        <f t="shared" si="18"/>
        <v>35</v>
      </c>
      <c r="B44" s="49" t="s">
        <v>82</v>
      </c>
      <c r="C44" s="4" t="s">
        <v>83</v>
      </c>
      <c r="D44" s="32">
        <v>30</v>
      </c>
      <c r="E44" s="52">
        <f t="shared" si="14"/>
        <v>8.690614136732329</v>
      </c>
      <c r="F44" s="52" t="s">
        <v>22</v>
      </c>
      <c r="G44" s="17" t="s">
        <v>22</v>
      </c>
      <c r="H44" s="32">
        <v>6</v>
      </c>
      <c r="I44" s="31">
        <v>2</v>
      </c>
      <c r="J44" s="29">
        <f t="shared" si="16"/>
        <v>3</v>
      </c>
      <c r="K44" s="31">
        <v>1</v>
      </c>
      <c r="L44" s="52"/>
      <c r="M44" s="31">
        <v>185778</v>
      </c>
      <c r="N44" s="31">
        <v>13622</v>
      </c>
      <c r="O44" s="52">
        <f t="shared" si="17"/>
        <v>53817.49710312862</v>
      </c>
      <c r="P44" s="53">
        <v>41362</v>
      </c>
      <c r="Q44" s="38" t="s">
        <v>57</v>
      </c>
      <c r="R44" s="15"/>
    </row>
    <row r="45" spans="1:18" ht="25.5" customHeight="1">
      <c r="A45" s="43">
        <f t="shared" si="18"/>
        <v>36</v>
      </c>
      <c r="B45" s="49">
        <v>33</v>
      </c>
      <c r="C45" s="4" t="s">
        <v>35</v>
      </c>
      <c r="D45" s="32">
        <v>27</v>
      </c>
      <c r="E45" s="52">
        <f t="shared" si="14"/>
        <v>7.821552723059097</v>
      </c>
      <c r="F45" s="52">
        <v>81</v>
      </c>
      <c r="G45" s="17">
        <f t="shared" si="15"/>
        <v>-0.6666666666666666</v>
      </c>
      <c r="H45" s="32">
        <v>5</v>
      </c>
      <c r="I45" s="31">
        <v>1</v>
      </c>
      <c r="J45" s="29">
        <f t="shared" si="16"/>
        <v>5</v>
      </c>
      <c r="K45" s="31">
        <v>1</v>
      </c>
      <c r="L45" s="52">
        <v>89</v>
      </c>
      <c r="M45" s="31">
        <v>311477</v>
      </c>
      <c r="N45" s="31">
        <v>32495</v>
      </c>
      <c r="O45" s="52">
        <f t="shared" si="17"/>
        <v>90230.88064889918</v>
      </c>
      <c r="P45" s="55">
        <v>40797</v>
      </c>
      <c r="Q45" s="58" t="s">
        <v>36</v>
      </c>
      <c r="R45" s="15"/>
    </row>
    <row r="46" spans="1:18" ht="25.5" customHeight="1">
      <c r="A46" s="43">
        <f t="shared" si="18"/>
        <v>37</v>
      </c>
      <c r="B46" s="49">
        <v>39</v>
      </c>
      <c r="C46" s="4" t="s">
        <v>53</v>
      </c>
      <c r="D46" s="32">
        <v>20</v>
      </c>
      <c r="E46" s="52">
        <f t="shared" si="14"/>
        <v>5.793742757821553</v>
      </c>
      <c r="F46" s="52">
        <v>32</v>
      </c>
      <c r="G46" s="17">
        <f t="shared" si="15"/>
        <v>-0.375</v>
      </c>
      <c r="H46" s="32">
        <v>4</v>
      </c>
      <c r="I46" s="31">
        <v>1</v>
      </c>
      <c r="J46" s="29">
        <f t="shared" si="16"/>
        <v>4</v>
      </c>
      <c r="K46" s="31">
        <v>1</v>
      </c>
      <c r="L46" s="52"/>
      <c r="M46" s="32">
        <v>26729.5</v>
      </c>
      <c r="N46" s="32">
        <v>2045</v>
      </c>
      <c r="O46" s="52">
        <f t="shared" si="17"/>
        <v>7743.19235225956</v>
      </c>
      <c r="P46" s="53">
        <v>41330</v>
      </c>
      <c r="Q46" s="38" t="s">
        <v>54</v>
      </c>
      <c r="R46" s="15"/>
    </row>
    <row r="47" spans="1:18" ht="25.5" customHeight="1">
      <c r="A47" s="43">
        <f t="shared" si="18"/>
        <v>38</v>
      </c>
      <c r="B47" s="49">
        <v>38</v>
      </c>
      <c r="C47" s="56" t="s">
        <v>32</v>
      </c>
      <c r="D47" s="32">
        <v>11</v>
      </c>
      <c r="E47" s="52">
        <f t="shared" si="14"/>
        <v>3.186558516801854</v>
      </c>
      <c r="F47" s="52">
        <v>36</v>
      </c>
      <c r="G47" s="17">
        <f t="shared" si="15"/>
        <v>-0.6944444444444444</v>
      </c>
      <c r="H47" s="32">
        <v>2</v>
      </c>
      <c r="I47" s="31">
        <v>2</v>
      </c>
      <c r="J47" s="29">
        <f t="shared" si="16"/>
        <v>1</v>
      </c>
      <c r="K47" s="31">
        <v>1</v>
      </c>
      <c r="L47" s="52">
        <v>74</v>
      </c>
      <c r="M47" s="31">
        <v>2181198.5</v>
      </c>
      <c r="N47" s="31">
        <v>157541</v>
      </c>
      <c r="O47" s="52">
        <f t="shared" si="17"/>
        <v>631865.1506373117</v>
      </c>
      <c r="P47" s="53">
        <v>40900</v>
      </c>
      <c r="Q47" s="57" t="s">
        <v>33</v>
      </c>
      <c r="R47" s="15"/>
    </row>
    <row r="48" spans="1:18" ht="25.5" customHeight="1">
      <c r="A48" s="43">
        <f t="shared" si="18"/>
        <v>39</v>
      </c>
      <c r="B48" s="49">
        <v>41</v>
      </c>
      <c r="C48" s="4" t="s">
        <v>34</v>
      </c>
      <c r="D48" s="32">
        <v>11</v>
      </c>
      <c r="E48" s="52">
        <f t="shared" si="14"/>
        <v>3.186558516801854</v>
      </c>
      <c r="F48" s="52">
        <v>24</v>
      </c>
      <c r="G48" s="17">
        <f t="shared" si="15"/>
        <v>-0.5416666666666666</v>
      </c>
      <c r="H48" s="32">
        <v>2</v>
      </c>
      <c r="I48" s="31">
        <v>1</v>
      </c>
      <c r="J48" s="29">
        <f t="shared" si="16"/>
        <v>2</v>
      </c>
      <c r="K48" s="31">
        <v>1</v>
      </c>
      <c r="L48" s="52">
        <v>25</v>
      </c>
      <c r="M48" s="31">
        <v>679853.04</v>
      </c>
      <c r="N48" s="31">
        <v>54421</v>
      </c>
      <c r="O48" s="52">
        <f t="shared" si="17"/>
        <v>196944.68134414832</v>
      </c>
      <c r="P48" s="55">
        <v>41243</v>
      </c>
      <c r="Q48" s="38" t="s">
        <v>31</v>
      </c>
      <c r="R48" s="15"/>
    </row>
    <row r="49" spans="1:18" ht="25.5" customHeight="1">
      <c r="A49" s="43">
        <f t="shared" si="18"/>
        <v>40</v>
      </c>
      <c r="B49" s="49">
        <v>37</v>
      </c>
      <c r="C49" s="4" t="s">
        <v>38</v>
      </c>
      <c r="D49" s="32">
        <v>11</v>
      </c>
      <c r="E49" s="52">
        <f t="shared" si="14"/>
        <v>3.186558516801854</v>
      </c>
      <c r="F49" s="52">
        <v>42</v>
      </c>
      <c r="G49" s="17">
        <f t="shared" si="15"/>
        <v>-0.7380952380952381</v>
      </c>
      <c r="H49" s="32">
        <v>2</v>
      </c>
      <c r="I49" s="31">
        <v>1</v>
      </c>
      <c r="J49" s="29">
        <f t="shared" si="16"/>
        <v>2</v>
      </c>
      <c r="K49" s="31">
        <v>1</v>
      </c>
      <c r="L49" s="52">
        <v>62</v>
      </c>
      <c r="M49" s="31">
        <v>832026.3</v>
      </c>
      <c r="N49" s="31">
        <v>67180</v>
      </c>
      <c r="O49" s="52">
        <f t="shared" si="17"/>
        <v>241027.31749710315</v>
      </c>
      <c r="P49" s="55">
        <v>40977</v>
      </c>
      <c r="Q49" s="38" t="s">
        <v>39</v>
      </c>
      <c r="R49" s="15"/>
    </row>
    <row r="50" spans="1:17" ht="27" customHeight="1">
      <c r="A50" s="43"/>
      <c r="B50" s="49"/>
      <c r="C50" s="12" t="s">
        <v>13</v>
      </c>
      <c r="D50" s="13">
        <f>SUM(D40:D49)+D38</f>
        <v>519471.35</v>
      </c>
      <c r="E50" s="13">
        <f>SUM(E40:E49)+E38</f>
        <v>150484.16859791425</v>
      </c>
      <c r="F50" s="13">
        <v>359284.83</v>
      </c>
      <c r="G50" s="14">
        <f t="shared" si="15"/>
        <v>0.445848270298526</v>
      </c>
      <c r="H50" s="13">
        <f>SUM(H40:H49)+H38</f>
        <v>34496</v>
      </c>
      <c r="I50" s="13"/>
      <c r="J50" s="33"/>
      <c r="K50" s="35"/>
      <c r="L50" s="33"/>
      <c r="M50" s="36"/>
      <c r="N50" s="36"/>
      <c r="O50" s="36"/>
      <c r="P50" s="37"/>
      <c r="Q50" s="46"/>
    </row>
    <row r="51" spans="1:17" ht="12" customHeight="1">
      <c r="A51" s="47"/>
      <c r="B51" s="51"/>
      <c r="C51" s="9"/>
      <c r="D51" s="10"/>
      <c r="E51" s="10"/>
      <c r="F51" s="10"/>
      <c r="G51" s="22"/>
      <c r="H51" s="21"/>
      <c r="I51" s="23"/>
      <c r="J51" s="23"/>
      <c r="K51" s="34"/>
      <c r="L51" s="23"/>
      <c r="M51" s="24"/>
      <c r="N51" s="24"/>
      <c r="O51" s="24"/>
      <c r="P51" s="11"/>
      <c r="Q51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FNE1</cp:lastModifiedBy>
  <cp:lastPrinted>2011-08-12T18:36:21Z</cp:lastPrinted>
  <dcterms:created xsi:type="dcterms:W3CDTF">2001-12-28T12:53:09Z</dcterms:created>
  <dcterms:modified xsi:type="dcterms:W3CDTF">2013-05-27T12:07:47Z</dcterms:modified>
  <cp:category/>
  <cp:version/>
  <cp:contentType/>
  <cp:contentStatus/>
</cp:coreProperties>
</file>