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9320" windowHeight="98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<sst xmlns="http://schemas.openxmlformats.org/spreadsheetml/2006/main" count="241" uniqueCount="77">
  <si>
    <t xml:space="preserve"> </t>
  </si>
  <si>
    <r>
      <t xml:space="preserve">TERRITORY :  </t>
    </r>
    <r>
      <rPr>
        <b/>
        <sz val="8"/>
        <rFont val="Arial"/>
        <family val="0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</si>
  <si>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</si>
  <si>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</si>
  <si>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</si>
  <si>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</si>
  <si>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</si>
  <si>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</si>
  <si>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</si>
  <si>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</si>
  <si>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</si>
  <si>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</si>
  <si>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</si>
  <si>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</si>
  <si>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</si>
  <si>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</si>
  <si>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</si>
  <si>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</si>
  <si>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</si>
  <si>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</si>
  <si>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</si>
  <si>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</si>
  <si>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</si>
  <si>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</si>
  <si>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</si>
  <si>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</si>
  <si>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</si>
  <si>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</si>
  <si>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</si>
  <si>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</si>
  <si>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</si>
  <si>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</si>
  <si>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</si>
  <si>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</si>
  <si>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</si>
  <si>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</si>
  <si>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</si>
  <si>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INDEP</t>
  </si>
  <si>
    <t>LK</t>
  </si>
  <si>
    <t>T O T A L</t>
  </si>
  <si>
    <t>All amouts in $ US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</si>
  <si>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</si>
  <si>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</si>
  <si>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</si>
  <si>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</si>
  <si>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</si>
  <si>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</si>
  <si>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Blitz</t>
  </si>
  <si>
    <t>WB</t>
  </si>
  <si>
    <t>All amouts in Euro (L.C.)</t>
  </si>
  <si>
    <t>New</t>
  </si>
  <si>
    <t>Cinemania</t>
  </si>
  <si>
    <t>BVI</t>
  </si>
  <si>
    <t>CENEX</t>
  </si>
  <si>
    <t>SONY</t>
  </si>
  <si>
    <t>RATATOUILLE</t>
  </si>
  <si>
    <t>EVAN ALMIGHTY</t>
  </si>
  <si>
    <t>NO RESERVATIONS</t>
  </si>
  <si>
    <t>BOURNE ULTIMATUM</t>
  </si>
  <si>
    <t>PREMONITION</t>
  </si>
  <si>
    <t>RUSH HOUR 3</t>
  </si>
  <si>
    <t>SICKO</t>
  </si>
  <si>
    <t>I NOW PRONOUNCE YOU CHUCK AND LARRY</t>
  </si>
  <si>
    <t>MR. BROOKS</t>
  </si>
  <si>
    <t>STARDUST</t>
  </si>
  <si>
    <t>THE BRAVE ONE</t>
  </si>
  <si>
    <t>WATER</t>
  </si>
  <si>
    <t>SUPERBAD</t>
  </si>
  <si>
    <t>HALLAM FOE</t>
  </si>
  <si>
    <t>19 - Oct    21 - Oct</t>
  </si>
  <si>
    <t>18 - Oct    24 - Oct</t>
  </si>
  <si>
    <t>PETELINJI ZAJTRK</t>
  </si>
  <si>
    <t>DOMES</t>
  </si>
  <si>
    <t>RESIDENT EVIL: EXTINCTION</t>
  </si>
  <si>
    <t>NANNY DIARIES</t>
  </si>
  <si>
    <t>THE HEARTBREAK KID</t>
  </si>
  <si>
    <t>PRE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</si>
</sst>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#,##0\ &quot;HRK&quot;;\-#,##0\ &quot;HRK&quot;"/>
    <numFmt numFmtId="179" formatCode="#,##0\ &quot;HRK&quot;;[Red]\-#,##0\ &quot;HRK&quot;"/>
    <numFmt numFmtId="180" formatCode="#,##0.00\ &quot;HRK&quot;;\-#,##0.00\ &quot;HRK&quot;"/>
    <numFmt numFmtId="181" formatCode="#,##0.00\ &quot;HRK&quot;;[Red]\-#,##0.00\ &quot;HRK&quot;"/>
    <numFmt numFmtId="182" formatCode="_-* #,##0\ &quot;HRK&quot;_-;\-* #,##0\ &quot;HRK&quot;_-;_-* &quot;-&quot;\ &quot;HRK&quot;_-;_-@_-"/>
    <numFmt numFmtId="183" formatCode="_-* #,##0\ _H_R_K_-;\-* #,##0\ _H_R_K_-;_-* &quot;-&quot;\ _H_R_K_-;_-@_-"/>
    <numFmt numFmtId="184" formatCode="_-* #,##0.00\ &quot;HRK&quot;_-;\-* #,##0.00\ &quot;HRK&quot;_-;_-* &quot;-&quot;??\ &quot;HRK&quot;_-;_-@_-"/>
    <numFmt numFmtId="185" formatCode="_-* #,##0.00\ _H_R_K_-;\-* #,##0.00\ _H_R_K_-;_-* &quot;-&quot;??\ _H_R_K_-;_-@_-"/>
    <numFmt numFmtId="186" formatCode="dd/\ mmm/\ yy"/>
    <numFmt numFmtId="187" formatCode="_(* #,##0.00_);_(* \(#,##0.00\);_(* &quot;-&quot;_);_(@_)"/>
    <numFmt numFmtId="188" formatCode="_(* #,##0_);_(* \(#,##0\);_(* &quot;-&quot;_);_(@_)"/>
    <numFmt numFmtId="189" formatCode="&quot;True&quot;;&quot;True&quot;;&quot;False&quot;"/>
    <numFmt numFmtId="190" formatCode="&quot;On&quot;;&quot;On&quot;;&quot;Off&quot;"/>
    <numFmt numFmtId="191" formatCode="#,##0\ _S_I_T"/>
    <numFmt numFmtId="192" formatCode="_(* #,##0.00_);_(* \(#,##0.00\);_(* &quot;-&quot;??_);_(@_)"/>
    <numFmt numFmtId="193" formatCode="#.000;\-#.000"/>
    <numFmt numFmtId="194" formatCode="_-* #,##0\ _S_I_T_-;\-* #,##0\ _S_I_T_-;_-* &quot;-&quot;??\ _S_I_T_-;_-@_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&quot;Sk&quot;_);[Red]\(#,##0.00&quot;Sk&quot;\)"/>
    <numFmt numFmtId="198" formatCode="#,##0&quot;Sk&quot;_);[Red]\(#,##0&quot;Sk&quot;\)"/>
    <numFmt numFmtId="199" formatCode="#,##0.00\ [$SIT-424];\-#,##0.00\ [$SIT-424]"/>
    <numFmt numFmtId="200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19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/>
    </xf>
    <xf numFmtId="16" fontId="5" fillId="0" borderId="23" xfId="0" applyNumberFormat="1" applyFont="1" applyBorder="1" applyAlignment="1">
      <alignment/>
    </xf>
    <xf numFmtId="16" fontId="5" fillId="0" borderId="24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10" fontId="6" fillId="0" borderId="9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16" fontId="5" fillId="0" borderId="6" xfId="0" applyNumberFormat="1" applyFont="1" applyBorder="1" applyAlignment="1">
      <alignment/>
    </xf>
    <xf numFmtId="16" fontId="5" fillId="0" borderId="3" xfId="0" applyNumberFormat="1" applyFont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0" fontId="5" fillId="0" borderId="25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3" fontId="6" fillId="0" borderId="29" xfId="0" applyNumberFormat="1" applyFont="1" applyBorder="1" applyAlignment="1" applyProtection="1">
      <alignment horizontal="right"/>
      <protection locked="0"/>
    </xf>
    <xf numFmtId="4" fontId="6" fillId="0" borderId="3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quotePrefix="1">
      <alignment horizontal="right"/>
    </xf>
    <xf numFmtId="3" fontId="6" fillId="0" borderId="29" xfId="0" applyNumberFormat="1" applyFont="1" applyBorder="1" applyAlignment="1">
      <alignment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Border="1" applyAlignment="1" quotePrefix="1">
      <alignment horizontal="right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workbookViewId="0" topLeftCell="A1">
      <selection activeCell="J25" sqref="J2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69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6">
        <v>0.6994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70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5"/>
      <c r="W5" s="21"/>
      <c r="X5" s="74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39380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77">
        <v>1</v>
      </c>
      <c r="B14" s="51" t="s">
        <v>50</v>
      </c>
      <c r="C14" s="4" t="s">
        <v>71</v>
      </c>
      <c r="D14" s="16" t="s">
        <v>72</v>
      </c>
      <c r="E14" s="16" t="s">
        <v>38</v>
      </c>
      <c r="F14" s="38">
        <v>1</v>
      </c>
      <c r="G14" s="38">
        <v>9</v>
      </c>
      <c r="H14" s="15">
        <v>28061</v>
      </c>
      <c r="I14" s="15"/>
      <c r="J14" s="15">
        <v>6510</v>
      </c>
      <c r="K14" s="15"/>
      <c r="L14" s="65"/>
      <c r="M14" s="15">
        <f aca="true" t="shared" si="0" ref="M14:M26">H14/G14</f>
        <v>3117.8888888888887</v>
      </c>
      <c r="N14" s="39">
        <v>9</v>
      </c>
      <c r="O14" s="15">
        <v>49043</v>
      </c>
      <c r="P14" s="15"/>
      <c r="Q14" s="15">
        <v>12529</v>
      </c>
      <c r="R14" s="15"/>
      <c r="S14" s="67"/>
      <c r="T14" s="99">
        <v>1543</v>
      </c>
      <c r="U14" s="15">
        <f aca="true" t="shared" si="1" ref="U14:U32">O14/N14</f>
        <v>5449.222222222223</v>
      </c>
      <c r="V14" s="79">
        <f aca="true" t="shared" si="2" ref="V14:V32">SUM(T14,O14)</f>
        <v>50586</v>
      </c>
      <c r="W14" s="99">
        <v>835</v>
      </c>
      <c r="X14" s="80">
        <f aca="true" t="shared" si="3" ref="X14:X32">SUM(W14,Q14)</f>
        <v>13364</v>
      </c>
    </row>
    <row r="15" spans="1:24" ht="12.75">
      <c r="A15" s="77">
        <v>2</v>
      </c>
      <c r="B15" s="77">
        <v>2</v>
      </c>
      <c r="C15" s="4" t="s">
        <v>60</v>
      </c>
      <c r="D15" s="16" t="s">
        <v>48</v>
      </c>
      <c r="E15" s="16" t="s">
        <v>38</v>
      </c>
      <c r="F15" s="38">
        <v>5</v>
      </c>
      <c r="G15" s="38">
        <v>5</v>
      </c>
      <c r="H15" s="15">
        <v>11807</v>
      </c>
      <c r="I15" s="15">
        <v>11511</v>
      </c>
      <c r="J15" s="15">
        <v>2780</v>
      </c>
      <c r="K15" s="15">
        <v>2608</v>
      </c>
      <c r="L15" s="65">
        <f>(H15/I15*100)-100</f>
        <v>2.57145339240725</v>
      </c>
      <c r="M15" s="15">
        <f t="shared" si="0"/>
        <v>2361.4</v>
      </c>
      <c r="N15" s="78">
        <v>5</v>
      </c>
      <c r="O15" s="15">
        <v>14397</v>
      </c>
      <c r="P15" s="15">
        <v>14635</v>
      </c>
      <c r="Q15" s="15">
        <v>3477</v>
      </c>
      <c r="R15" s="15">
        <v>3467</v>
      </c>
      <c r="S15" s="67">
        <f>(O15/P15*100)-100</f>
        <v>-1.626238469422617</v>
      </c>
      <c r="T15" s="82">
        <v>100868</v>
      </c>
      <c r="U15" s="15">
        <f t="shared" si="1"/>
        <v>2879.4</v>
      </c>
      <c r="V15" s="82">
        <f t="shared" si="2"/>
        <v>115265</v>
      </c>
      <c r="W15" s="82">
        <v>24119</v>
      </c>
      <c r="X15" s="83">
        <f t="shared" si="3"/>
        <v>27596</v>
      </c>
    </row>
    <row r="16" spans="1:24" ht="12.75">
      <c r="A16" s="77">
        <v>3</v>
      </c>
      <c r="B16" s="77">
        <v>3</v>
      </c>
      <c r="C16" s="4" t="s">
        <v>62</v>
      </c>
      <c r="D16" s="16" t="s">
        <v>46</v>
      </c>
      <c r="E16" s="16" t="s">
        <v>36</v>
      </c>
      <c r="F16" s="38">
        <v>4</v>
      </c>
      <c r="G16" s="38">
        <v>6</v>
      </c>
      <c r="H16" s="82">
        <v>9548</v>
      </c>
      <c r="I16" s="82">
        <v>10885</v>
      </c>
      <c r="J16" s="82">
        <v>2254</v>
      </c>
      <c r="K16" s="82">
        <v>2548</v>
      </c>
      <c r="L16" s="65">
        <f>(H16/I16*100)-100</f>
        <v>-12.282958199356912</v>
      </c>
      <c r="M16" s="15">
        <f t="shared" si="0"/>
        <v>1591.3333333333333</v>
      </c>
      <c r="N16" s="78">
        <v>6</v>
      </c>
      <c r="O16" s="15">
        <v>12082</v>
      </c>
      <c r="P16" s="15">
        <v>14058</v>
      </c>
      <c r="Q16" s="15">
        <v>2957</v>
      </c>
      <c r="R16" s="15">
        <v>3465</v>
      </c>
      <c r="S16" s="67">
        <f>(O16/P16*100)-100</f>
        <v>-14.056053492673215</v>
      </c>
      <c r="T16" s="84">
        <v>61429</v>
      </c>
      <c r="U16" s="15">
        <f t="shared" si="1"/>
        <v>2013.6666666666667</v>
      </c>
      <c r="V16" s="82">
        <f t="shared" si="2"/>
        <v>73511</v>
      </c>
      <c r="W16" s="84">
        <v>15186</v>
      </c>
      <c r="X16" s="83">
        <f t="shared" si="3"/>
        <v>18143</v>
      </c>
    </row>
    <row r="17" spans="1:24" ht="12.75">
      <c r="A17" s="77">
        <v>4</v>
      </c>
      <c r="B17" s="77">
        <v>1</v>
      </c>
      <c r="C17" s="4" t="s">
        <v>67</v>
      </c>
      <c r="D17" s="16" t="s">
        <v>54</v>
      </c>
      <c r="E17" s="16" t="s">
        <v>45</v>
      </c>
      <c r="F17" s="38">
        <v>2</v>
      </c>
      <c r="G17" s="38">
        <v>7</v>
      </c>
      <c r="H17" s="25">
        <v>9241</v>
      </c>
      <c r="I17" s="25">
        <v>13192</v>
      </c>
      <c r="J17" s="25">
        <v>2155</v>
      </c>
      <c r="K17" s="25">
        <v>2958</v>
      </c>
      <c r="L17" s="65">
        <f>(H17/I17*100)-100</f>
        <v>-29.949969678593092</v>
      </c>
      <c r="M17" s="15">
        <f t="shared" si="0"/>
        <v>1320.142857142857</v>
      </c>
      <c r="N17" s="39">
        <v>7</v>
      </c>
      <c r="O17" s="15">
        <v>11691</v>
      </c>
      <c r="P17" s="15">
        <v>17381</v>
      </c>
      <c r="Q17" s="15">
        <v>2832</v>
      </c>
      <c r="R17" s="15">
        <v>4098</v>
      </c>
      <c r="S17" s="67">
        <f>(O17/P17*100)-100</f>
        <v>-32.73689661124216</v>
      </c>
      <c r="T17" s="84">
        <v>20429</v>
      </c>
      <c r="U17" s="15">
        <f t="shared" si="1"/>
        <v>1670.142857142857</v>
      </c>
      <c r="V17" s="82">
        <f t="shared" si="2"/>
        <v>32120</v>
      </c>
      <c r="W17" s="84">
        <v>4829</v>
      </c>
      <c r="X17" s="83">
        <f t="shared" si="3"/>
        <v>7661</v>
      </c>
    </row>
    <row r="18" spans="1:24" ht="13.5" customHeight="1">
      <c r="A18" s="77">
        <v>5</v>
      </c>
      <c r="B18" s="77">
        <v>4</v>
      </c>
      <c r="C18" s="4" t="s">
        <v>64</v>
      </c>
      <c r="D18" s="16" t="s">
        <v>46</v>
      </c>
      <c r="E18" s="16" t="s">
        <v>36</v>
      </c>
      <c r="F18" s="38">
        <v>3</v>
      </c>
      <c r="G18" s="38">
        <v>6</v>
      </c>
      <c r="H18" s="15">
        <v>6899</v>
      </c>
      <c r="I18" s="15">
        <v>7997</v>
      </c>
      <c r="J18" s="15">
        <v>1607</v>
      </c>
      <c r="K18" s="15">
        <v>1813</v>
      </c>
      <c r="L18" s="65">
        <f>(H18/I18*100)-100</f>
        <v>-13.730148805802173</v>
      </c>
      <c r="M18" s="15">
        <f t="shared" si="0"/>
        <v>1149.8333333333333</v>
      </c>
      <c r="N18" s="39">
        <v>6</v>
      </c>
      <c r="O18" s="15">
        <v>9105</v>
      </c>
      <c r="P18" s="15">
        <v>10949</v>
      </c>
      <c r="Q18" s="15">
        <v>2183</v>
      </c>
      <c r="R18" s="15">
        <v>2610</v>
      </c>
      <c r="S18" s="67">
        <f>(O18/P18*100)-100</f>
        <v>-16.841720705087226</v>
      </c>
      <c r="T18" s="84">
        <v>28124</v>
      </c>
      <c r="U18" s="15">
        <f t="shared" si="1"/>
        <v>1517.5</v>
      </c>
      <c r="V18" s="82">
        <f t="shared" si="2"/>
        <v>37229</v>
      </c>
      <c r="W18" s="84">
        <v>6957</v>
      </c>
      <c r="X18" s="83">
        <f t="shared" si="3"/>
        <v>9140</v>
      </c>
    </row>
    <row r="19" spans="1:24" ht="12.75">
      <c r="A19" s="77">
        <v>6</v>
      </c>
      <c r="B19" s="77">
        <v>6</v>
      </c>
      <c r="C19" s="4" t="s">
        <v>55</v>
      </c>
      <c r="D19" s="16" t="s">
        <v>52</v>
      </c>
      <c r="E19" s="16" t="s">
        <v>53</v>
      </c>
      <c r="F19" s="38">
        <v>10</v>
      </c>
      <c r="G19" s="38">
        <v>12</v>
      </c>
      <c r="H19" s="25">
        <v>5773</v>
      </c>
      <c r="I19" s="25">
        <v>6450</v>
      </c>
      <c r="J19" s="15">
        <v>1383</v>
      </c>
      <c r="K19" s="15">
        <v>1676</v>
      </c>
      <c r="L19" s="65">
        <f>(H19/I19*100)-100</f>
        <v>-10.496124031007753</v>
      </c>
      <c r="M19" s="15">
        <f t="shared" si="0"/>
        <v>481.0833333333333</v>
      </c>
      <c r="N19" s="78">
        <v>10</v>
      </c>
      <c r="O19" s="15">
        <v>7736</v>
      </c>
      <c r="P19" s="15">
        <v>7928</v>
      </c>
      <c r="Q19" s="15">
        <v>1872</v>
      </c>
      <c r="R19" s="15">
        <v>2109</v>
      </c>
      <c r="S19" s="67">
        <f>(O19/P19*100)-100</f>
        <v>-2.421796165489411</v>
      </c>
      <c r="T19" s="72">
        <v>257582</v>
      </c>
      <c r="U19" s="15">
        <f t="shared" si="1"/>
        <v>773.6</v>
      </c>
      <c r="V19" s="82">
        <f t="shared" si="2"/>
        <v>265318</v>
      </c>
      <c r="W19" s="72">
        <v>65735</v>
      </c>
      <c r="X19" s="83">
        <f t="shared" si="3"/>
        <v>67607</v>
      </c>
    </row>
    <row r="20" spans="1:24" ht="12.75">
      <c r="A20" s="77">
        <v>7</v>
      </c>
      <c r="B20" s="51" t="s">
        <v>50</v>
      </c>
      <c r="C20" s="4" t="s">
        <v>73</v>
      </c>
      <c r="D20" s="16" t="s">
        <v>54</v>
      </c>
      <c r="E20" s="16" t="s">
        <v>45</v>
      </c>
      <c r="F20" s="38">
        <v>1</v>
      </c>
      <c r="G20" s="38">
        <v>2</v>
      </c>
      <c r="H20" s="25">
        <v>5044</v>
      </c>
      <c r="I20" s="25"/>
      <c r="J20" s="93">
        <v>1120</v>
      </c>
      <c r="K20" s="93"/>
      <c r="L20" s="65"/>
      <c r="M20" s="15">
        <f t="shared" si="0"/>
        <v>2522</v>
      </c>
      <c r="N20" s="38">
        <v>2</v>
      </c>
      <c r="O20" s="86">
        <v>7224</v>
      </c>
      <c r="P20" s="86"/>
      <c r="Q20" s="23">
        <v>1677</v>
      </c>
      <c r="R20" s="23"/>
      <c r="S20" s="67"/>
      <c r="T20" s="26">
        <v>788</v>
      </c>
      <c r="U20" s="15">
        <f t="shared" si="1"/>
        <v>3612</v>
      </c>
      <c r="V20" s="82">
        <f t="shared" si="2"/>
        <v>8012</v>
      </c>
      <c r="W20" s="26">
        <v>179</v>
      </c>
      <c r="X20" s="83">
        <f t="shared" si="3"/>
        <v>1856</v>
      </c>
    </row>
    <row r="21" spans="1:24" ht="12.75">
      <c r="A21" s="77">
        <v>8</v>
      </c>
      <c r="B21" s="51" t="s">
        <v>50</v>
      </c>
      <c r="C21" s="4" t="s">
        <v>74</v>
      </c>
      <c r="D21" s="16" t="s">
        <v>37</v>
      </c>
      <c r="E21" s="16" t="s">
        <v>51</v>
      </c>
      <c r="F21" s="38">
        <v>1</v>
      </c>
      <c r="G21" s="38">
        <v>3</v>
      </c>
      <c r="H21" s="15">
        <v>4915</v>
      </c>
      <c r="I21" s="15"/>
      <c r="J21" s="23">
        <v>1105</v>
      </c>
      <c r="K21" s="23"/>
      <c r="L21" s="65"/>
      <c r="M21" s="15">
        <f t="shared" si="0"/>
        <v>1638.3333333333333</v>
      </c>
      <c r="N21" s="78">
        <v>3</v>
      </c>
      <c r="O21" s="15">
        <v>7188</v>
      </c>
      <c r="P21" s="15"/>
      <c r="Q21" s="15">
        <v>1693</v>
      </c>
      <c r="R21" s="15"/>
      <c r="S21" s="67"/>
      <c r="T21" s="101">
        <v>1205</v>
      </c>
      <c r="U21" s="15">
        <f t="shared" si="1"/>
        <v>2396</v>
      </c>
      <c r="V21" s="82">
        <f t="shared" si="2"/>
        <v>8393</v>
      </c>
      <c r="W21" s="101">
        <v>317</v>
      </c>
      <c r="X21" s="83">
        <f t="shared" si="3"/>
        <v>2010</v>
      </c>
    </row>
    <row r="22" spans="1:24" ht="12.75">
      <c r="A22" s="77">
        <v>9</v>
      </c>
      <c r="B22" s="77">
        <v>5</v>
      </c>
      <c r="C22" s="4">
        <v>1408</v>
      </c>
      <c r="D22" s="16" t="s">
        <v>37</v>
      </c>
      <c r="E22" s="16" t="s">
        <v>51</v>
      </c>
      <c r="F22" s="38">
        <v>2</v>
      </c>
      <c r="G22" s="38">
        <v>3</v>
      </c>
      <c r="H22" s="23">
        <v>4482</v>
      </c>
      <c r="I22" s="23">
        <v>5940</v>
      </c>
      <c r="J22" s="98">
        <v>1010</v>
      </c>
      <c r="K22" s="98">
        <v>1302</v>
      </c>
      <c r="L22" s="65">
        <f>(H22/I22*100)-100</f>
        <v>-24.545454545454547</v>
      </c>
      <c r="M22" s="15">
        <f t="shared" si="0"/>
        <v>1494</v>
      </c>
      <c r="N22" s="78">
        <v>3</v>
      </c>
      <c r="O22" s="15">
        <v>6159</v>
      </c>
      <c r="P22" s="15">
        <v>8664</v>
      </c>
      <c r="Q22" s="15">
        <v>1429</v>
      </c>
      <c r="R22" s="15">
        <v>1980</v>
      </c>
      <c r="S22" s="67">
        <f>(O22/P22*100)-100</f>
        <v>-28.912742382271475</v>
      </c>
      <c r="T22" s="84">
        <v>8664</v>
      </c>
      <c r="U22" s="15">
        <f t="shared" si="1"/>
        <v>2053</v>
      </c>
      <c r="V22" s="82">
        <f t="shared" si="2"/>
        <v>14823</v>
      </c>
      <c r="W22" s="72">
        <v>1980</v>
      </c>
      <c r="X22" s="83">
        <f t="shared" si="3"/>
        <v>3409</v>
      </c>
    </row>
    <row r="23" spans="1:24" ht="12.75">
      <c r="A23" s="77">
        <v>10</v>
      </c>
      <c r="B23" s="77">
        <v>7</v>
      </c>
      <c r="C23" s="4" t="s">
        <v>58</v>
      </c>
      <c r="D23" s="16" t="s">
        <v>46</v>
      </c>
      <c r="E23" s="16" t="s">
        <v>36</v>
      </c>
      <c r="F23" s="38">
        <v>6</v>
      </c>
      <c r="G23" s="38">
        <v>7</v>
      </c>
      <c r="H23" s="15">
        <v>4343</v>
      </c>
      <c r="I23" s="15">
        <v>5703</v>
      </c>
      <c r="J23" s="95">
        <v>992</v>
      </c>
      <c r="K23" s="95">
        <v>1293</v>
      </c>
      <c r="L23" s="65">
        <f>(H23/I23*100)-100</f>
        <v>-23.847098018586706</v>
      </c>
      <c r="M23" s="15">
        <f t="shared" si="0"/>
        <v>620.4285714285714</v>
      </c>
      <c r="N23" s="39">
        <v>7</v>
      </c>
      <c r="O23" s="81">
        <v>6029</v>
      </c>
      <c r="P23" s="81">
        <v>7766</v>
      </c>
      <c r="Q23" s="15">
        <v>1420</v>
      </c>
      <c r="R23" s="15">
        <v>1823</v>
      </c>
      <c r="S23" s="67">
        <f>(O23/P23*100)-100</f>
        <v>-22.36672675766161</v>
      </c>
      <c r="T23" s="84">
        <v>109950</v>
      </c>
      <c r="U23" s="15">
        <f t="shared" si="1"/>
        <v>861.2857142857143</v>
      </c>
      <c r="V23" s="82">
        <f t="shared" si="2"/>
        <v>115979</v>
      </c>
      <c r="W23" s="84">
        <v>26424</v>
      </c>
      <c r="X23" s="83">
        <f t="shared" si="3"/>
        <v>27844</v>
      </c>
    </row>
    <row r="24" spans="1:24" ht="12.75">
      <c r="A24" s="77">
        <v>11</v>
      </c>
      <c r="B24" s="77">
        <v>8</v>
      </c>
      <c r="C24" s="4" t="s">
        <v>65</v>
      </c>
      <c r="D24" s="16" t="s">
        <v>48</v>
      </c>
      <c r="E24" s="16" t="s">
        <v>38</v>
      </c>
      <c r="F24" s="38">
        <v>3</v>
      </c>
      <c r="G24" s="38">
        <v>4</v>
      </c>
      <c r="H24" s="25">
        <v>2527</v>
      </c>
      <c r="I24" s="25">
        <v>3383</v>
      </c>
      <c r="J24" s="89">
        <v>589</v>
      </c>
      <c r="K24" s="89">
        <v>767</v>
      </c>
      <c r="L24" s="65">
        <f>(H24/I24*100)-100</f>
        <v>-25.30298551581437</v>
      </c>
      <c r="M24" s="15">
        <f t="shared" si="0"/>
        <v>631.75</v>
      </c>
      <c r="N24" s="78">
        <v>4</v>
      </c>
      <c r="O24" s="15">
        <v>3641</v>
      </c>
      <c r="P24" s="15">
        <v>5316</v>
      </c>
      <c r="Q24" s="15">
        <v>899</v>
      </c>
      <c r="R24" s="15">
        <v>1267</v>
      </c>
      <c r="S24" s="67">
        <f>(O24/P24*100)-100</f>
        <v>-31.50865312264861</v>
      </c>
      <c r="T24" s="84">
        <v>13631</v>
      </c>
      <c r="U24" s="15">
        <f t="shared" si="1"/>
        <v>910.25</v>
      </c>
      <c r="V24" s="82">
        <f t="shared" si="2"/>
        <v>17272</v>
      </c>
      <c r="W24" s="84">
        <v>3266</v>
      </c>
      <c r="X24" s="83">
        <f t="shared" si="3"/>
        <v>4165</v>
      </c>
    </row>
    <row r="25" spans="1:24" ht="12.75" customHeight="1">
      <c r="A25" s="52">
        <v>12</v>
      </c>
      <c r="B25" s="77">
        <v>9</v>
      </c>
      <c r="C25" s="4" t="s">
        <v>57</v>
      </c>
      <c r="D25" s="16" t="s">
        <v>48</v>
      </c>
      <c r="E25" s="16" t="s">
        <v>38</v>
      </c>
      <c r="F25" s="38">
        <v>7</v>
      </c>
      <c r="G25" s="38">
        <v>4</v>
      </c>
      <c r="H25" s="15">
        <v>1959</v>
      </c>
      <c r="I25" s="15">
        <v>3113</v>
      </c>
      <c r="J25" s="25">
        <v>431</v>
      </c>
      <c r="K25" s="25">
        <v>661</v>
      </c>
      <c r="L25" s="65">
        <f>(H25/I25*100)-100</f>
        <v>-37.070350144555086</v>
      </c>
      <c r="M25" s="15">
        <f t="shared" si="0"/>
        <v>489.75</v>
      </c>
      <c r="N25" s="39">
        <v>4</v>
      </c>
      <c r="O25" s="15">
        <v>2816</v>
      </c>
      <c r="P25" s="15">
        <v>4471</v>
      </c>
      <c r="Q25" s="25">
        <v>631</v>
      </c>
      <c r="R25" s="25">
        <v>977</v>
      </c>
      <c r="S25" s="67">
        <f>(O25/P25*100)-100</f>
        <v>-37.01632744352494</v>
      </c>
      <c r="T25" s="72">
        <v>72531</v>
      </c>
      <c r="U25" s="15">
        <f t="shared" si="1"/>
        <v>704</v>
      </c>
      <c r="V25" s="82">
        <f t="shared" si="2"/>
        <v>75347</v>
      </c>
      <c r="W25" s="84">
        <v>17397</v>
      </c>
      <c r="X25" s="83">
        <f t="shared" si="3"/>
        <v>18028</v>
      </c>
    </row>
    <row r="26" spans="1:24" ht="12.75" customHeight="1">
      <c r="A26" s="77">
        <v>13</v>
      </c>
      <c r="B26" s="77">
        <v>10</v>
      </c>
      <c r="C26" s="4" t="s">
        <v>59</v>
      </c>
      <c r="D26" s="16" t="s">
        <v>37</v>
      </c>
      <c r="E26" s="16" t="s">
        <v>47</v>
      </c>
      <c r="F26" s="38">
        <v>6</v>
      </c>
      <c r="G26" s="38">
        <v>3</v>
      </c>
      <c r="H26" s="25">
        <v>1673</v>
      </c>
      <c r="I26" s="25">
        <v>2360</v>
      </c>
      <c r="J26" s="89">
        <v>364</v>
      </c>
      <c r="K26" s="89">
        <v>515</v>
      </c>
      <c r="L26" s="65">
        <f>(H26/I26*100)-100</f>
        <v>-29.110169491525426</v>
      </c>
      <c r="M26" s="15">
        <f t="shared" si="0"/>
        <v>557.6666666666666</v>
      </c>
      <c r="N26" s="78">
        <v>3</v>
      </c>
      <c r="O26" s="15">
        <v>2544</v>
      </c>
      <c r="P26" s="15">
        <v>3293</v>
      </c>
      <c r="Q26" s="15">
        <v>565</v>
      </c>
      <c r="R26" s="15">
        <v>744</v>
      </c>
      <c r="S26" s="67">
        <f>(O26/P26*100)-100</f>
        <v>-22.7452171272396</v>
      </c>
      <c r="T26" s="84">
        <v>27330</v>
      </c>
      <c r="U26" s="15">
        <f t="shared" si="1"/>
        <v>848</v>
      </c>
      <c r="V26" s="82">
        <f t="shared" si="2"/>
        <v>29874</v>
      </c>
      <c r="W26" s="84">
        <v>6298</v>
      </c>
      <c r="X26" s="83">
        <f t="shared" si="3"/>
        <v>6863</v>
      </c>
    </row>
    <row r="27" spans="1:24" ht="12.75">
      <c r="A27" s="77">
        <v>14</v>
      </c>
      <c r="B27" s="77" t="s">
        <v>50</v>
      </c>
      <c r="C27" s="4" t="s">
        <v>75</v>
      </c>
      <c r="D27" s="16" t="s">
        <v>46</v>
      </c>
      <c r="E27" s="16" t="s">
        <v>36</v>
      </c>
      <c r="F27" s="38" t="s">
        <v>76</v>
      </c>
      <c r="G27" s="38">
        <v>7</v>
      </c>
      <c r="H27" s="15"/>
      <c r="I27" s="15"/>
      <c r="J27" s="15"/>
      <c r="K27" s="15"/>
      <c r="L27" s="65"/>
      <c r="M27" s="15"/>
      <c r="N27" s="78">
        <v>7</v>
      </c>
      <c r="O27" s="15">
        <v>2434</v>
      </c>
      <c r="P27" s="15"/>
      <c r="Q27" s="15">
        <v>960</v>
      </c>
      <c r="R27" s="15"/>
      <c r="S27" s="67"/>
      <c r="T27" s="84"/>
      <c r="U27" s="15">
        <f t="shared" si="1"/>
        <v>347.7142857142857</v>
      </c>
      <c r="V27" s="82">
        <f t="shared" si="2"/>
        <v>2434</v>
      </c>
      <c r="W27" s="84"/>
      <c r="X27" s="83">
        <f t="shared" si="3"/>
        <v>960</v>
      </c>
    </row>
    <row r="28" spans="1:24" ht="12.75">
      <c r="A28" s="77">
        <v>15</v>
      </c>
      <c r="B28" s="77">
        <v>11</v>
      </c>
      <c r="C28" s="4" t="s">
        <v>63</v>
      </c>
      <c r="D28" s="16" t="s">
        <v>37</v>
      </c>
      <c r="E28" s="16" t="s">
        <v>47</v>
      </c>
      <c r="F28" s="38">
        <v>3</v>
      </c>
      <c r="G28" s="38">
        <v>3</v>
      </c>
      <c r="H28" s="25">
        <v>1607</v>
      </c>
      <c r="I28" s="25">
        <v>2020</v>
      </c>
      <c r="J28" s="25">
        <v>366</v>
      </c>
      <c r="K28" s="25">
        <v>459</v>
      </c>
      <c r="L28" s="65">
        <f>(H28/I28*100)-100</f>
        <v>-20.445544554455438</v>
      </c>
      <c r="M28" s="15">
        <f>H28/G28</f>
        <v>535.6666666666666</v>
      </c>
      <c r="N28" s="78">
        <v>3</v>
      </c>
      <c r="O28" s="15">
        <v>2236</v>
      </c>
      <c r="P28" s="15">
        <v>3125</v>
      </c>
      <c r="Q28" s="15">
        <v>515</v>
      </c>
      <c r="R28" s="15">
        <v>746</v>
      </c>
      <c r="S28" s="67">
        <f>(O28/P28*100)-100</f>
        <v>-28.447999999999993</v>
      </c>
      <c r="T28" s="72">
        <v>15976</v>
      </c>
      <c r="U28" s="15">
        <f t="shared" si="1"/>
        <v>745.3333333333334</v>
      </c>
      <c r="V28" s="82">
        <f t="shared" si="2"/>
        <v>18212</v>
      </c>
      <c r="W28" s="25">
        <v>3926</v>
      </c>
      <c r="X28" s="83">
        <f t="shared" si="3"/>
        <v>4441</v>
      </c>
    </row>
    <row r="29" spans="1:24" ht="12.75">
      <c r="A29" s="77">
        <v>16</v>
      </c>
      <c r="B29" s="77">
        <v>14</v>
      </c>
      <c r="C29" s="4" t="s">
        <v>61</v>
      </c>
      <c r="D29" s="16" t="s">
        <v>37</v>
      </c>
      <c r="E29" s="16" t="s">
        <v>51</v>
      </c>
      <c r="F29" s="38">
        <v>5</v>
      </c>
      <c r="G29" s="38">
        <v>3</v>
      </c>
      <c r="H29" s="15">
        <v>522</v>
      </c>
      <c r="I29" s="15">
        <v>788</v>
      </c>
      <c r="J29" s="25">
        <v>112</v>
      </c>
      <c r="K29" s="25">
        <v>169</v>
      </c>
      <c r="L29" s="65">
        <f>(H29/I29*100)-100</f>
        <v>-33.75634517766497</v>
      </c>
      <c r="M29" s="15">
        <f>H29/G29</f>
        <v>174</v>
      </c>
      <c r="N29" s="78">
        <v>3</v>
      </c>
      <c r="O29" s="81">
        <v>796</v>
      </c>
      <c r="P29" s="81">
        <v>1297</v>
      </c>
      <c r="Q29" s="81">
        <v>183</v>
      </c>
      <c r="R29" s="81">
        <v>293</v>
      </c>
      <c r="S29" s="67">
        <f>(O29/P29*100)-100</f>
        <v>-38.62760215882807</v>
      </c>
      <c r="T29" s="85">
        <v>12401</v>
      </c>
      <c r="U29" s="15">
        <f t="shared" si="1"/>
        <v>265.3333333333333</v>
      </c>
      <c r="V29" s="82">
        <f t="shared" si="2"/>
        <v>13197</v>
      </c>
      <c r="W29" s="72">
        <v>3148</v>
      </c>
      <c r="X29" s="83">
        <f t="shared" si="3"/>
        <v>3331</v>
      </c>
    </row>
    <row r="30" spans="1:24" ht="12.75">
      <c r="A30" s="77">
        <v>17</v>
      </c>
      <c r="B30" s="77">
        <v>13</v>
      </c>
      <c r="C30" s="4" t="s">
        <v>68</v>
      </c>
      <c r="D30" s="16" t="s">
        <v>37</v>
      </c>
      <c r="E30" s="16" t="s">
        <v>36</v>
      </c>
      <c r="F30" s="38">
        <v>2</v>
      </c>
      <c r="G30" s="38">
        <v>2</v>
      </c>
      <c r="H30" s="25">
        <v>371</v>
      </c>
      <c r="I30" s="25">
        <v>679</v>
      </c>
      <c r="J30" s="25">
        <v>82</v>
      </c>
      <c r="K30" s="25">
        <v>147</v>
      </c>
      <c r="L30" s="65">
        <f>(H30/I30*100)-100</f>
        <v>-45.36082474226804</v>
      </c>
      <c r="M30" s="15">
        <f>H30/G30</f>
        <v>185.5</v>
      </c>
      <c r="N30" s="78">
        <v>2</v>
      </c>
      <c r="O30" s="81">
        <v>783</v>
      </c>
      <c r="P30" s="81">
        <v>1551</v>
      </c>
      <c r="Q30" s="15">
        <v>181</v>
      </c>
      <c r="R30" s="15">
        <v>372</v>
      </c>
      <c r="S30" s="67">
        <f>(O30/P30*100)-100</f>
        <v>-49.516441005802704</v>
      </c>
      <c r="T30" s="85">
        <v>1551</v>
      </c>
      <c r="U30" s="15">
        <f t="shared" si="1"/>
        <v>391.5</v>
      </c>
      <c r="V30" s="82">
        <f t="shared" si="2"/>
        <v>2334</v>
      </c>
      <c r="W30" s="82">
        <v>372</v>
      </c>
      <c r="X30" s="83">
        <f t="shared" si="3"/>
        <v>553</v>
      </c>
    </row>
    <row r="31" spans="1:24" ht="12.75">
      <c r="A31" s="77">
        <v>18</v>
      </c>
      <c r="B31" s="52">
        <v>12</v>
      </c>
      <c r="C31" s="4" t="s">
        <v>66</v>
      </c>
      <c r="D31" s="16" t="s">
        <v>37</v>
      </c>
      <c r="E31" s="16" t="s">
        <v>51</v>
      </c>
      <c r="F31" s="38">
        <v>3</v>
      </c>
      <c r="G31" s="38">
        <v>1</v>
      </c>
      <c r="H31" s="15">
        <v>514</v>
      </c>
      <c r="I31" s="15">
        <v>964</v>
      </c>
      <c r="J31" s="15">
        <v>110</v>
      </c>
      <c r="K31" s="15">
        <v>201</v>
      </c>
      <c r="L31" s="65">
        <f>(H31/I31*100)-100</f>
        <v>-46.6804979253112</v>
      </c>
      <c r="M31" s="15">
        <f>H31/G31</f>
        <v>514</v>
      </c>
      <c r="N31" s="78">
        <v>1</v>
      </c>
      <c r="O31" s="15">
        <v>705</v>
      </c>
      <c r="P31" s="15">
        <v>1870</v>
      </c>
      <c r="Q31" s="15">
        <v>158</v>
      </c>
      <c r="R31" s="15">
        <v>403</v>
      </c>
      <c r="S31" s="67">
        <f>(O31/P31*100)-100</f>
        <v>-62.29946524064171</v>
      </c>
      <c r="T31" s="85">
        <v>4388</v>
      </c>
      <c r="U31" s="15">
        <f t="shared" si="1"/>
        <v>705</v>
      </c>
      <c r="V31" s="82">
        <f t="shared" si="2"/>
        <v>5093</v>
      </c>
      <c r="W31" s="82">
        <v>969</v>
      </c>
      <c r="X31" s="83">
        <f t="shared" si="3"/>
        <v>1127</v>
      </c>
    </row>
    <row r="32" spans="1:24" ht="12.75">
      <c r="A32" s="77">
        <v>19</v>
      </c>
      <c r="B32" s="77">
        <v>17</v>
      </c>
      <c r="C32" s="4" t="s">
        <v>56</v>
      </c>
      <c r="D32" s="16" t="s">
        <v>46</v>
      </c>
      <c r="E32" s="16" t="s">
        <v>36</v>
      </c>
      <c r="F32" s="38">
        <v>8</v>
      </c>
      <c r="G32" s="38">
        <v>7</v>
      </c>
      <c r="H32" s="25">
        <v>605</v>
      </c>
      <c r="I32" s="25">
        <v>544</v>
      </c>
      <c r="J32" s="95">
        <v>154</v>
      </c>
      <c r="K32" s="95">
        <v>144</v>
      </c>
      <c r="L32" s="65">
        <f>(H32/I32*100)-100</f>
        <v>11.213235294117638</v>
      </c>
      <c r="M32" s="15">
        <f>H32/G32</f>
        <v>86.42857142857143</v>
      </c>
      <c r="N32" s="78">
        <v>7</v>
      </c>
      <c r="O32" s="81">
        <v>667</v>
      </c>
      <c r="P32" s="81">
        <v>642</v>
      </c>
      <c r="Q32" s="15">
        <v>169</v>
      </c>
      <c r="R32" s="15">
        <v>164</v>
      </c>
      <c r="S32" s="67">
        <f>(O32/P32*100)-100</f>
        <v>3.8940809968847248</v>
      </c>
      <c r="T32" s="97">
        <v>63204</v>
      </c>
      <c r="U32" s="15">
        <f t="shared" si="1"/>
        <v>95.28571428571429</v>
      </c>
      <c r="V32" s="82">
        <f t="shared" si="2"/>
        <v>63871</v>
      </c>
      <c r="W32" s="92">
        <v>15903</v>
      </c>
      <c r="X32" s="83">
        <f t="shared" si="3"/>
        <v>16072</v>
      </c>
    </row>
    <row r="33" spans="1:24" ht="13.5" thickBot="1">
      <c r="A33" s="51">
        <v>20</v>
      </c>
      <c r="B33" s="77"/>
      <c r="C33" s="4"/>
      <c r="D33" s="16"/>
      <c r="E33" s="16"/>
      <c r="F33" s="38"/>
      <c r="G33" s="38"/>
      <c r="H33" s="15"/>
      <c r="I33" s="15"/>
      <c r="J33" s="25"/>
      <c r="K33" s="25"/>
      <c r="L33" s="65"/>
      <c r="M33" s="15"/>
      <c r="N33" s="94"/>
      <c r="O33" s="96"/>
      <c r="P33" s="96"/>
      <c r="Q33" s="96"/>
      <c r="R33" s="96"/>
      <c r="S33" s="88"/>
      <c r="T33" s="100"/>
      <c r="U33" s="15"/>
      <c r="V33" s="82"/>
      <c r="W33" s="102"/>
      <c r="X33" s="83"/>
    </row>
    <row r="34" spans="1:24" s="37" customFormat="1" ht="12.75" thickBot="1">
      <c r="A34" s="34"/>
      <c r="B34" s="35"/>
      <c r="C34" s="41" t="s">
        <v>39</v>
      </c>
      <c r="D34" s="35"/>
      <c r="E34" s="35"/>
      <c r="F34" s="35"/>
      <c r="G34" s="35">
        <f>SUM(G14:G33)</f>
        <v>94</v>
      </c>
      <c r="H34" s="32">
        <f>SUM(H14:H33)</f>
        <v>99891</v>
      </c>
      <c r="I34" s="32">
        <v>77261</v>
      </c>
      <c r="J34" s="32">
        <f>SUM(J14:J33)</f>
        <v>23124</v>
      </c>
      <c r="K34" s="32">
        <v>17692</v>
      </c>
      <c r="L34" s="73">
        <f>(H34/I34*100)-100</f>
        <v>29.290327590893213</v>
      </c>
      <c r="M34" s="33">
        <f>H34/G34</f>
        <v>1062.6702127659576</v>
      </c>
      <c r="N34" s="35">
        <f>SUM(N14:N33)</f>
        <v>92</v>
      </c>
      <c r="O34" s="32">
        <f>SUM(O14:O33)</f>
        <v>147276</v>
      </c>
      <c r="P34" s="32">
        <v>105475</v>
      </c>
      <c r="Q34" s="32">
        <f>SUM(Q14:Q33)</f>
        <v>36330</v>
      </c>
      <c r="R34" s="32">
        <v>25128</v>
      </c>
      <c r="S34" s="73">
        <f>(O34/P34*100)-100</f>
        <v>39.63119222564589</v>
      </c>
      <c r="T34" s="87">
        <f>SUM(T14:T33)</f>
        <v>801594</v>
      </c>
      <c r="U34" s="33">
        <f>O34/N34</f>
        <v>1600.8260869565217</v>
      </c>
      <c r="V34" s="91">
        <f>SUM(V14:V33)</f>
        <v>948870</v>
      </c>
      <c r="W34" s="90">
        <f>SUM(W14:W33)</f>
        <v>197840</v>
      </c>
      <c r="X34" s="36">
        <f>SUM(X14:X33)</f>
        <v>234170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workbookViewId="0" topLeftCell="A1">
      <selection activeCell="M32" sqref="M3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19 - Oct    21 -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6">
        <f>'WEEKLY COMPETITIVE REPORT'!X4</f>
        <v>0.6994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18 - Oct    24 -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39380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PETELINJI ZAJTRK</v>
      </c>
      <c r="D14" s="4" t="str">
        <f>'WEEKLY COMPETITIVE REPORT'!D14</f>
        <v>DOMES</v>
      </c>
      <c r="E14" s="4" t="str">
        <f>'WEEKLY COMPETITIVE REPORT'!E14</f>
        <v>LK</v>
      </c>
      <c r="F14" s="38">
        <f>'WEEKLY COMPETITIVE REPORT'!F14</f>
        <v>1</v>
      </c>
      <c r="G14" s="38">
        <f>'WEEKLY COMPETITIVE REPORT'!G14</f>
        <v>9</v>
      </c>
      <c r="H14" s="15">
        <f>'WEEKLY COMPETITIVE REPORT'!H14/X4</f>
        <v>40121.53274235059</v>
      </c>
      <c r="I14" s="15">
        <f>'WEEKLY COMPETITIVE REPORT'!I14/X4</f>
        <v>0</v>
      </c>
      <c r="J14" s="23">
        <f>'WEEKLY COMPETITIVE REPORT'!J14</f>
        <v>6510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4457.948082483399</v>
      </c>
      <c r="N14" s="38">
        <f>'WEEKLY COMPETITIVE REPORT'!N14</f>
        <v>9</v>
      </c>
      <c r="O14" s="15">
        <f>'WEEKLY COMPETITIVE REPORT'!O14/X4</f>
        <v>70121.53274235058</v>
      </c>
      <c r="P14" s="15">
        <f>'WEEKLY COMPETITIVE REPORT'!P14/X4</f>
        <v>0</v>
      </c>
      <c r="Q14" s="23">
        <f>'WEEKLY COMPETITIVE REPORT'!Q14</f>
        <v>12529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2206.1767229053476</v>
      </c>
      <c r="U14" s="15">
        <f aca="true" t="shared" si="1" ref="U14:U20">O14/N14</f>
        <v>7791.281415816731</v>
      </c>
      <c r="V14" s="26">
        <f aca="true" t="shared" si="2" ref="V14:V20">O14+T14</f>
        <v>72327.70946525593</v>
      </c>
      <c r="W14" s="23">
        <f>'WEEKLY COMPETITIVE REPORT'!W14</f>
        <v>835</v>
      </c>
      <c r="X14" s="57">
        <f>'WEEKLY COMPETITIVE REPORT'!X14</f>
        <v>13364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RUSH HOUR 3</v>
      </c>
      <c r="D15" s="4" t="str">
        <f>'WEEKLY COMPETITIVE REPORT'!D15</f>
        <v>WB</v>
      </c>
      <c r="E15" s="4" t="str">
        <f>'WEEKLY COMPETITIVE REPORT'!E15</f>
        <v>LK</v>
      </c>
      <c r="F15" s="38">
        <f>'WEEKLY COMPETITIVE REPORT'!F15</f>
        <v>5</v>
      </c>
      <c r="G15" s="38">
        <f>'WEEKLY COMPETITIVE REPORT'!G15</f>
        <v>5</v>
      </c>
      <c r="H15" s="15">
        <f>'WEEKLY COMPETITIVE REPORT'!H15/X4</f>
        <v>16881.61281098084</v>
      </c>
      <c r="I15" s="15">
        <f>'WEEKLY COMPETITIVE REPORT'!I15/X4</f>
        <v>16458.392908207035</v>
      </c>
      <c r="J15" s="23">
        <f>'WEEKLY COMPETITIVE REPORT'!J15</f>
        <v>2780</v>
      </c>
      <c r="K15" s="23">
        <f>'WEEKLY COMPETITIVE REPORT'!K15</f>
        <v>2608</v>
      </c>
      <c r="L15" s="65">
        <f>'WEEKLY COMPETITIVE REPORT'!L15</f>
        <v>2.57145339240725</v>
      </c>
      <c r="M15" s="15">
        <f t="shared" si="0"/>
        <v>3376.3225621961683</v>
      </c>
      <c r="N15" s="38">
        <f>'WEEKLY COMPETITIVE REPORT'!N15</f>
        <v>5</v>
      </c>
      <c r="O15" s="15">
        <f>'WEEKLY COMPETITIVE REPORT'!O15/X4</f>
        <v>20584.786960251644</v>
      </c>
      <c r="P15" s="15">
        <f>'WEEKLY COMPETITIVE REPORT'!P15/X4</f>
        <v>20925.078638833285</v>
      </c>
      <c r="Q15" s="23">
        <f>'WEEKLY COMPETITIVE REPORT'!Q15</f>
        <v>3477</v>
      </c>
      <c r="R15" s="23">
        <f>'WEEKLY COMPETITIVE REPORT'!R15</f>
        <v>3467</v>
      </c>
      <c r="S15" s="65">
        <f>'WEEKLY COMPETITIVE REPORT'!S15</f>
        <v>-1.626238469422617</v>
      </c>
      <c r="T15" s="15">
        <f>'WEEKLY COMPETITIVE REPORT'!T15/X4</f>
        <v>144220.76065198742</v>
      </c>
      <c r="U15" s="15">
        <f t="shared" si="1"/>
        <v>4116.957392050329</v>
      </c>
      <c r="V15" s="26">
        <f t="shared" si="2"/>
        <v>164805.54761223908</v>
      </c>
      <c r="W15" s="23">
        <f>'WEEKLY COMPETITIVE REPORT'!W15</f>
        <v>24119</v>
      </c>
      <c r="X15" s="57">
        <f>'WEEKLY COMPETITIVE REPORT'!X15</f>
        <v>27596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I NOW PRONOUNCE YOU CHUCK AND LARRY</v>
      </c>
      <c r="D16" s="4" t="str">
        <f>'WEEKLY COMPETITIVE REPORT'!D16</f>
        <v>UIP</v>
      </c>
      <c r="E16" s="4" t="str">
        <f>'WEEKLY COMPETITIVE REPORT'!E16</f>
        <v>Karantanija</v>
      </c>
      <c r="F16" s="38">
        <f>'WEEKLY COMPETITIVE REPORT'!F16</f>
        <v>4</v>
      </c>
      <c r="G16" s="38">
        <f>'WEEKLY COMPETITIVE REPORT'!G16</f>
        <v>6</v>
      </c>
      <c r="H16" s="15">
        <f>'WEEKLY COMPETITIVE REPORT'!H16/X4</f>
        <v>13651.701458392909</v>
      </c>
      <c r="I16" s="15">
        <f>'WEEKLY COMPETITIVE REPORT'!I16/X4</f>
        <v>15563.340005719187</v>
      </c>
      <c r="J16" s="23">
        <f>'WEEKLY COMPETITIVE REPORT'!J16</f>
        <v>2254</v>
      </c>
      <c r="K16" s="23">
        <f>'WEEKLY COMPETITIVE REPORT'!K16</f>
        <v>2548</v>
      </c>
      <c r="L16" s="65">
        <f>'WEEKLY COMPETITIVE REPORT'!L16</f>
        <v>-12.282958199356912</v>
      </c>
      <c r="M16" s="15">
        <f t="shared" si="0"/>
        <v>2275.2835763988182</v>
      </c>
      <c r="N16" s="38">
        <f>'WEEKLY COMPETITIVE REPORT'!N16</f>
        <v>6</v>
      </c>
      <c r="O16" s="15">
        <f>'WEEKLY COMPETITIVE REPORT'!O16/X4</f>
        <v>17274.806977409207</v>
      </c>
      <c r="P16" s="15">
        <f>'WEEKLY COMPETITIVE REPORT'!P16/X4</f>
        <v>20100.08578781813</v>
      </c>
      <c r="Q16" s="23">
        <f>'WEEKLY COMPETITIVE REPORT'!Q16</f>
        <v>2957</v>
      </c>
      <c r="R16" s="23">
        <f>'WEEKLY COMPETITIVE REPORT'!R16</f>
        <v>3465</v>
      </c>
      <c r="S16" s="65">
        <f>'WEEKLY COMPETITIVE REPORT'!S16</f>
        <v>-14.056053492673215</v>
      </c>
      <c r="T16" s="15">
        <f>'WEEKLY COMPETITIVE REPORT'!T16/X4</f>
        <v>87830.99799828423</v>
      </c>
      <c r="U16" s="15">
        <f t="shared" si="1"/>
        <v>2879.134496234868</v>
      </c>
      <c r="V16" s="26">
        <f t="shared" si="2"/>
        <v>105105.80497569343</v>
      </c>
      <c r="W16" s="23">
        <f>'WEEKLY COMPETITIVE REPORT'!W16</f>
        <v>15186</v>
      </c>
      <c r="X16" s="57">
        <f>'WEEKLY COMPETITIVE REPORT'!X16</f>
        <v>18143</v>
      </c>
    </row>
    <row r="17" spans="1:24" ht="12.75">
      <c r="A17" s="51">
        <v>4</v>
      </c>
      <c r="B17" s="4">
        <f>'WEEKLY COMPETITIVE REPORT'!B17</f>
        <v>1</v>
      </c>
      <c r="C17" s="4" t="str">
        <f>'WEEKLY COMPETITIVE REPORT'!C17</f>
        <v>SUPERBAD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2</v>
      </c>
      <c r="G17" s="38">
        <f>'WEEKLY COMPETITIVE REPORT'!G17</f>
        <v>7</v>
      </c>
      <c r="H17" s="15">
        <f>'WEEKLY COMPETITIVE REPORT'!H17/X4</f>
        <v>13212.753788961967</v>
      </c>
      <c r="I17" s="15">
        <f>'WEEKLY COMPETITIVE REPORT'!I17/X4</f>
        <v>18861.88161281098</v>
      </c>
      <c r="J17" s="23">
        <f>'WEEKLY COMPETITIVE REPORT'!J17</f>
        <v>2155</v>
      </c>
      <c r="K17" s="23">
        <f>'WEEKLY COMPETITIVE REPORT'!K17</f>
        <v>2958</v>
      </c>
      <c r="L17" s="65">
        <f>'WEEKLY COMPETITIVE REPORT'!L17</f>
        <v>-29.949969678593092</v>
      </c>
      <c r="M17" s="15">
        <f t="shared" si="0"/>
        <v>1887.5362555659954</v>
      </c>
      <c r="N17" s="38">
        <f>'WEEKLY COMPETITIVE REPORT'!N17</f>
        <v>7</v>
      </c>
      <c r="O17" s="15">
        <f>'WEEKLY COMPETITIVE REPORT'!O17/X4</f>
        <v>16715.756362596512</v>
      </c>
      <c r="P17" s="15">
        <f>'WEEKLY COMPETITIVE REPORT'!P17/X4</f>
        <v>24851.301115241637</v>
      </c>
      <c r="Q17" s="23">
        <f>'WEEKLY COMPETITIVE REPORT'!Q17</f>
        <v>2832</v>
      </c>
      <c r="R17" s="23">
        <f>'WEEKLY COMPETITIVE REPORT'!R17</f>
        <v>4098</v>
      </c>
      <c r="S17" s="65">
        <f>'WEEKLY COMPETITIVE REPORT'!S17</f>
        <v>-32.73689661124216</v>
      </c>
      <c r="T17" s="15">
        <f>'WEEKLY COMPETITIVE REPORT'!T17/X4</f>
        <v>29209.322276236773</v>
      </c>
      <c r="U17" s="15">
        <f t="shared" si="1"/>
        <v>2387.9651946566446</v>
      </c>
      <c r="V17" s="26">
        <f t="shared" si="2"/>
        <v>45925.078638833285</v>
      </c>
      <c r="W17" s="23">
        <f>'WEEKLY COMPETITIVE REPORT'!W17</f>
        <v>4829</v>
      </c>
      <c r="X17" s="57">
        <f>'WEEKLY COMPETITIVE REPORT'!X17</f>
        <v>7661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STARDUST</v>
      </c>
      <c r="D18" s="4" t="str">
        <f>'WEEKLY COMPETITIVE REPORT'!D18</f>
        <v>UIP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9864.16928796111</v>
      </c>
      <c r="I18" s="15">
        <f>'WEEKLY COMPETITIVE REPORT'!I18/X4</f>
        <v>11434.086359736917</v>
      </c>
      <c r="J18" s="23">
        <f>'WEEKLY COMPETITIVE REPORT'!J18</f>
        <v>1607</v>
      </c>
      <c r="K18" s="23">
        <f>'WEEKLY COMPETITIVE REPORT'!K18</f>
        <v>1813</v>
      </c>
      <c r="L18" s="65">
        <f>'WEEKLY COMPETITIVE REPORT'!L18</f>
        <v>-13.730148805802173</v>
      </c>
      <c r="M18" s="15">
        <f t="shared" si="0"/>
        <v>1644.0282146601849</v>
      </c>
      <c r="N18" s="38">
        <f>'WEEKLY COMPETITIVE REPORT'!N18</f>
        <v>6</v>
      </c>
      <c r="O18" s="15">
        <f>'WEEKLY COMPETITIVE REPORT'!O18/X4</f>
        <v>13018.30140120103</v>
      </c>
      <c r="P18" s="15">
        <f>'WEEKLY COMPETITIVE REPORT'!P18/X4</f>
        <v>15654.847011724334</v>
      </c>
      <c r="Q18" s="23">
        <f>'WEEKLY COMPETITIVE REPORT'!Q18</f>
        <v>2183</v>
      </c>
      <c r="R18" s="23">
        <f>'WEEKLY COMPETITIVE REPORT'!R18</f>
        <v>2610</v>
      </c>
      <c r="S18" s="65">
        <f>'WEEKLY COMPETITIVE REPORT'!S18</f>
        <v>-16.841720705087226</v>
      </c>
      <c r="T18" s="15">
        <f>'WEEKLY COMPETITIVE REPORT'!T18/X4</f>
        <v>40211.609951386905</v>
      </c>
      <c r="U18" s="15">
        <f t="shared" si="1"/>
        <v>2169.7169002001715</v>
      </c>
      <c r="V18" s="26">
        <f t="shared" si="2"/>
        <v>53229.91135258794</v>
      </c>
      <c r="W18" s="23">
        <f>'WEEKLY COMPETITIVE REPORT'!W18</f>
        <v>6957</v>
      </c>
      <c r="X18" s="57">
        <f>'WEEKLY COMPETITIVE REPORT'!X18</f>
        <v>9140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RATATOUILLE</v>
      </c>
      <c r="D19" s="4" t="str">
        <f>'WEEKLY COMPETITIVE REPORT'!D19</f>
        <v>BVI</v>
      </c>
      <c r="E19" s="4" t="str">
        <f>'WEEKLY COMPETITIVE REPORT'!E19</f>
        <v>CENEX</v>
      </c>
      <c r="F19" s="38">
        <f>'WEEKLY COMPETITIVE REPORT'!F19</f>
        <v>10</v>
      </c>
      <c r="G19" s="38">
        <f>'WEEKLY COMPETITIVE REPORT'!G19</f>
        <v>12</v>
      </c>
      <c r="H19" s="15">
        <f>'WEEKLY COMPETITIVE REPORT'!H19/X4</f>
        <v>8254.21790105805</v>
      </c>
      <c r="I19" s="15">
        <f>'WEEKLY COMPETITIVE REPORT'!I19/X4</f>
        <v>9222.190448956248</v>
      </c>
      <c r="J19" s="23">
        <f>'WEEKLY COMPETITIVE REPORT'!J19</f>
        <v>1383</v>
      </c>
      <c r="K19" s="23">
        <f>'WEEKLY COMPETITIVE REPORT'!K19</f>
        <v>1676</v>
      </c>
      <c r="L19" s="65">
        <f>'WEEKLY COMPETITIVE REPORT'!L19</f>
        <v>-10.496124031007753</v>
      </c>
      <c r="M19" s="15">
        <f t="shared" si="0"/>
        <v>687.8514917548374</v>
      </c>
      <c r="N19" s="38">
        <f>'WEEKLY COMPETITIVE REPORT'!N19</f>
        <v>10</v>
      </c>
      <c r="O19" s="15">
        <f>'WEEKLY COMPETITIVE REPORT'!O19/X4</f>
        <v>11060.909350872176</v>
      </c>
      <c r="P19" s="15">
        <f>'WEEKLY COMPETITIVE REPORT'!P19/X4</f>
        <v>11335.430368887617</v>
      </c>
      <c r="Q19" s="23">
        <f>'WEEKLY COMPETITIVE REPORT'!Q19</f>
        <v>1872</v>
      </c>
      <c r="R19" s="23">
        <f>'WEEKLY COMPETITIVE REPORT'!R19</f>
        <v>2109</v>
      </c>
      <c r="S19" s="65">
        <f>'WEEKLY COMPETITIVE REPORT'!S19</f>
        <v>-2.421796165489411</v>
      </c>
      <c r="T19" s="15">
        <f>'WEEKLY COMPETITIVE REPORT'!T19/X4</f>
        <v>368289.9628252788</v>
      </c>
      <c r="U19" s="15">
        <f t="shared" si="1"/>
        <v>1106.0909350872175</v>
      </c>
      <c r="V19" s="26">
        <f t="shared" si="2"/>
        <v>379350.87217615097</v>
      </c>
      <c r="W19" s="23">
        <f>'WEEKLY COMPETITIVE REPORT'!W19</f>
        <v>65735</v>
      </c>
      <c r="X19" s="57">
        <f>'WEEKLY COMPETITIVE REPORT'!X19</f>
        <v>67607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RESIDENT EVIL: EXTINCTION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1</v>
      </c>
      <c r="G20" s="38">
        <f>'WEEKLY COMPETITIVE REPORT'!G20</f>
        <v>2</v>
      </c>
      <c r="H20" s="15">
        <f>'WEEKLY COMPETITIVE REPORT'!H20/X4</f>
        <v>7211.895910780669</v>
      </c>
      <c r="I20" s="15">
        <f>'WEEKLY COMPETITIVE REPORT'!I20/X4</f>
        <v>0</v>
      </c>
      <c r="J20" s="23">
        <f>'WEEKLY COMPETITIVE REPORT'!J20</f>
        <v>1120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3605.9479553903343</v>
      </c>
      <c r="N20" s="38">
        <f>'WEEKLY COMPETITIVE REPORT'!N20</f>
        <v>2</v>
      </c>
      <c r="O20" s="15">
        <f>'WEEKLY COMPETITIVE REPORT'!O20/X4</f>
        <v>10328.853302830998</v>
      </c>
      <c r="P20" s="15">
        <f>'WEEKLY COMPETITIVE REPORT'!P20/X4</f>
        <v>0</v>
      </c>
      <c r="Q20" s="23">
        <f>'WEEKLY COMPETITIVE REPORT'!Q20</f>
        <v>1677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1126.6800114383757</v>
      </c>
      <c r="U20" s="15">
        <f t="shared" si="1"/>
        <v>5164.426651415499</v>
      </c>
      <c r="V20" s="26">
        <f t="shared" si="2"/>
        <v>11455.533314269373</v>
      </c>
      <c r="W20" s="23">
        <f>'WEEKLY COMPETITIVE REPORT'!W20</f>
        <v>179</v>
      </c>
      <c r="X20" s="57">
        <f>'WEEKLY COMPETITIVE REPORT'!X20</f>
        <v>1856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NANNY DIARIES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1</v>
      </c>
      <c r="G21" s="38">
        <f>'WEEKLY COMPETITIVE REPORT'!G21</f>
        <v>3</v>
      </c>
      <c r="H21" s="15">
        <f>'WEEKLY COMPETITIVE REPORT'!H21/X4</f>
        <v>7027.452101801544</v>
      </c>
      <c r="I21" s="15">
        <f>'WEEKLY COMPETITIVE REPORT'!I21/X4</f>
        <v>0</v>
      </c>
      <c r="J21" s="23">
        <f>'WEEKLY COMPETITIVE REPORT'!J21</f>
        <v>1105</v>
      </c>
      <c r="K21" s="23">
        <f>'WEEKLY COMPETITIVE REPORT'!K21</f>
        <v>0</v>
      </c>
      <c r="L21" s="65">
        <f>'WEEKLY COMPETITIVE REPORT'!L21</f>
        <v>0</v>
      </c>
      <c r="M21" s="15">
        <f aca="true" t="shared" si="3" ref="M21:M33">H21/G21</f>
        <v>2342.484033933848</v>
      </c>
      <c r="N21" s="38">
        <f>'WEEKLY COMPETITIVE REPORT'!N21</f>
        <v>3</v>
      </c>
      <c r="O21" s="15">
        <f>'WEEKLY COMPETITIVE REPORT'!O21/X4</f>
        <v>10277.380611953102</v>
      </c>
      <c r="P21" s="15">
        <f>'WEEKLY COMPETITIVE REPORT'!P21/X4</f>
        <v>0</v>
      </c>
      <c r="Q21" s="23">
        <f>'WEEKLY COMPETITIVE REPORT'!Q21</f>
        <v>1693</v>
      </c>
      <c r="R21" s="23">
        <f>'WEEKLY COMPETITIVE REPORT'!R21</f>
        <v>0</v>
      </c>
      <c r="S21" s="65">
        <f>'WEEKLY COMPETITIVE REPORT'!S21</f>
        <v>0</v>
      </c>
      <c r="T21" s="15">
        <f>'WEEKLY COMPETITIVE REPORT'!T21/X4</f>
        <v>1722.9053474406633</v>
      </c>
      <c r="U21" s="15">
        <f aca="true" t="shared" si="4" ref="U21:U33">O21/N21</f>
        <v>3425.7935373177006</v>
      </c>
      <c r="V21" s="26">
        <f aca="true" t="shared" si="5" ref="V21:V33">O21+T21</f>
        <v>12000.285959393765</v>
      </c>
      <c r="W21" s="23">
        <f>'WEEKLY COMPETITIVE REPORT'!W21</f>
        <v>317</v>
      </c>
      <c r="X21" s="57">
        <f>'WEEKLY COMPETITIVE REPORT'!X21</f>
        <v>2010</v>
      </c>
    </row>
    <row r="22" spans="1:24" ht="12.75">
      <c r="A22" s="51">
        <v>9</v>
      </c>
      <c r="B22" s="4">
        <f>'WEEKLY COMPETITIVE REPORT'!B22</f>
        <v>5</v>
      </c>
      <c r="C22" s="4">
        <f>'WEEKLY COMPETITIVE REPORT'!C22</f>
        <v>1408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2</v>
      </c>
      <c r="G22" s="38">
        <f>'WEEKLY COMPETITIVE REPORT'!G22</f>
        <v>3</v>
      </c>
      <c r="H22" s="15">
        <f>'WEEKLY COMPETITIVE REPORT'!H22/X4</f>
        <v>6408.350014297969</v>
      </c>
      <c r="I22" s="15">
        <f>'WEEKLY COMPETITIVE REPORT'!I22/X4</f>
        <v>8492.99399485273</v>
      </c>
      <c r="J22" s="23">
        <f>'WEEKLY COMPETITIVE REPORT'!J22</f>
        <v>1010</v>
      </c>
      <c r="K22" s="23">
        <f>'WEEKLY COMPETITIVE REPORT'!K22</f>
        <v>1302</v>
      </c>
      <c r="L22" s="65">
        <f>'WEEKLY COMPETITIVE REPORT'!L22</f>
        <v>-24.545454545454547</v>
      </c>
      <c r="M22" s="15">
        <f t="shared" si="3"/>
        <v>2136.1166714326564</v>
      </c>
      <c r="N22" s="38">
        <f>'WEEKLY COMPETITIVE REPORT'!N22</f>
        <v>3</v>
      </c>
      <c r="O22" s="15">
        <f>'WEEKLY COMPETITIVE REPORT'!O22/X4</f>
        <v>8806.119531026594</v>
      </c>
      <c r="P22" s="15">
        <f>'WEEKLY COMPETITIVE REPORT'!P22/X4</f>
        <v>12387.76093794681</v>
      </c>
      <c r="Q22" s="23">
        <f>'WEEKLY COMPETITIVE REPORT'!Q22</f>
        <v>1429</v>
      </c>
      <c r="R22" s="23">
        <f>'WEEKLY COMPETITIVE REPORT'!R22</f>
        <v>1980</v>
      </c>
      <c r="S22" s="65">
        <f>'WEEKLY COMPETITIVE REPORT'!S22</f>
        <v>-28.912742382271475</v>
      </c>
      <c r="T22" s="15">
        <f>'WEEKLY COMPETITIVE REPORT'!T22/X4</f>
        <v>12387.76093794681</v>
      </c>
      <c r="U22" s="15">
        <f t="shared" si="4"/>
        <v>2935.373177008865</v>
      </c>
      <c r="V22" s="26">
        <f t="shared" si="5"/>
        <v>21193.880468973402</v>
      </c>
      <c r="W22" s="23">
        <f>'WEEKLY COMPETITIVE REPORT'!W22</f>
        <v>1980</v>
      </c>
      <c r="X22" s="57">
        <f>'WEEKLY COMPETITIVE REPORT'!X22</f>
        <v>3409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BOURNE ULTIMATUM</v>
      </c>
      <c r="D23" s="4" t="str">
        <f>'WEEKLY COMPETITIVE REPORT'!D23</f>
        <v>UIP</v>
      </c>
      <c r="E23" s="4" t="str">
        <f>'WEEKLY COMPETITIVE REPORT'!E23</f>
        <v>Karantanija</v>
      </c>
      <c r="F23" s="38">
        <f>'WEEKLY COMPETITIVE REPORT'!F23</f>
        <v>6</v>
      </c>
      <c r="G23" s="38">
        <f>'WEEKLY COMPETITIVE REPORT'!G23</f>
        <v>7</v>
      </c>
      <c r="H23" s="15">
        <f>'WEEKLY COMPETITIVE REPORT'!H23/X4</f>
        <v>6209.608235630541</v>
      </c>
      <c r="I23" s="15">
        <f>'WEEKLY COMPETITIVE REPORT'!I23/X4</f>
        <v>8154.13211323992</v>
      </c>
      <c r="J23" s="23">
        <f>'WEEKLY COMPETITIVE REPORT'!J23</f>
        <v>992</v>
      </c>
      <c r="K23" s="23">
        <f>'WEEKLY COMPETITIVE REPORT'!K23</f>
        <v>1293</v>
      </c>
      <c r="L23" s="65">
        <f>'WEEKLY COMPETITIVE REPORT'!L23</f>
        <v>-23.847098018586706</v>
      </c>
      <c r="M23" s="15">
        <f t="shared" si="3"/>
        <v>887.086890804363</v>
      </c>
      <c r="N23" s="38">
        <f>'WEEKLY COMPETITIVE REPORT'!N23</f>
        <v>7</v>
      </c>
      <c r="O23" s="15">
        <f>'WEEKLY COMPETITIVE REPORT'!O23/X4</f>
        <v>8620.245925078638</v>
      </c>
      <c r="P23" s="15">
        <f>'WEEKLY COMPETITIVE REPORT'!P23/X4</f>
        <v>11103.803259937089</v>
      </c>
      <c r="Q23" s="23">
        <f>'WEEKLY COMPETITIVE REPORT'!Q23</f>
        <v>1420</v>
      </c>
      <c r="R23" s="23">
        <f>'WEEKLY COMPETITIVE REPORT'!R23</f>
        <v>1823</v>
      </c>
      <c r="S23" s="65">
        <f>'WEEKLY COMPETITIVE REPORT'!S23</f>
        <v>-22.36672675766161</v>
      </c>
      <c r="T23" s="15">
        <f>'WEEKLY COMPETITIVE REPORT'!T23/X4</f>
        <v>157206.17672290534</v>
      </c>
      <c r="U23" s="15">
        <f t="shared" si="4"/>
        <v>1231.4637035826624</v>
      </c>
      <c r="V23" s="26">
        <f t="shared" si="5"/>
        <v>165826.42264798397</v>
      </c>
      <c r="W23" s="23">
        <f>'WEEKLY COMPETITIVE REPORT'!W23</f>
        <v>26424</v>
      </c>
      <c r="X23" s="57">
        <f>'WEEKLY COMPETITIVE REPORT'!X23</f>
        <v>27844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THE BRAVE ONE</v>
      </c>
      <c r="D24" s="4" t="str">
        <f>'WEEKLY COMPETITIVE REPORT'!D24</f>
        <v>WB</v>
      </c>
      <c r="E24" s="4" t="str">
        <f>'WEEKLY COMPETITIVE REPORT'!E24</f>
        <v>LK</v>
      </c>
      <c r="F24" s="38">
        <f>'WEEKLY COMPETITIVE REPORT'!F24</f>
        <v>3</v>
      </c>
      <c r="G24" s="38">
        <f>'WEEKLY COMPETITIVE REPORT'!G24</f>
        <v>4</v>
      </c>
      <c r="H24" s="15">
        <f>'WEEKLY COMPETITIVE REPORT'!H24/X4</f>
        <v>3613.0969402344867</v>
      </c>
      <c r="I24" s="15">
        <f>'WEEKLY COMPETITIVE REPORT'!I24/X4</f>
        <v>4837.003145553332</v>
      </c>
      <c r="J24" s="23">
        <f>'WEEKLY COMPETITIVE REPORT'!J24</f>
        <v>589</v>
      </c>
      <c r="K24" s="23">
        <f>'WEEKLY COMPETITIVE REPORT'!K24</f>
        <v>767</v>
      </c>
      <c r="L24" s="65">
        <f>'WEEKLY COMPETITIVE REPORT'!L24</f>
        <v>-25.30298551581437</v>
      </c>
      <c r="M24" s="15">
        <f t="shared" si="3"/>
        <v>903.2742350586217</v>
      </c>
      <c r="N24" s="38">
        <f>'WEEKLY COMPETITIVE REPORT'!N24</f>
        <v>4</v>
      </c>
      <c r="O24" s="15">
        <f>'WEEKLY COMPETITIVE REPORT'!O24/X4</f>
        <v>5205.890763511581</v>
      </c>
      <c r="P24" s="15">
        <f>'WEEKLY COMPETITIVE REPORT'!P24/X4</f>
        <v>7600.800686302545</v>
      </c>
      <c r="Q24" s="23">
        <f>'WEEKLY COMPETITIVE REPORT'!Q24</f>
        <v>899</v>
      </c>
      <c r="R24" s="23">
        <f>'WEEKLY COMPETITIVE REPORT'!R24</f>
        <v>1267</v>
      </c>
      <c r="S24" s="65">
        <f>'WEEKLY COMPETITIVE REPORT'!S24</f>
        <v>-31.50865312264861</v>
      </c>
      <c r="T24" s="15">
        <f>'WEEKLY COMPETITIVE REPORT'!T24/X4</f>
        <v>19489.562482127538</v>
      </c>
      <c r="U24" s="15">
        <f t="shared" si="4"/>
        <v>1301.4726908778953</v>
      </c>
      <c r="V24" s="26">
        <f t="shared" si="5"/>
        <v>24695.453245639117</v>
      </c>
      <c r="W24" s="23">
        <f>'WEEKLY COMPETITIVE REPORT'!W24</f>
        <v>3266</v>
      </c>
      <c r="X24" s="57">
        <f>'WEEKLY COMPETITIVE REPORT'!X24</f>
        <v>4165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NO RESERVATIONS</v>
      </c>
      <c r="D25" s="4" t="str">
        <f>'WEEKLY COMPETITIVE REPORT'!D25</f>
        <v>WB</v>
      </c>
      <c r="E25" s="4" t="str">
        <f>'WEEKLY COMPETITIVE REPORT'!E25</f>
        <v>LK</v>
      </c>
      <c r="F25" s="38">
        <f>'WEEKLY COMPETITIVE REPORT'!F25</f>
        <v>7</v>
      </c>
      <c r="G25" s="38">
        <f>'WEEKLY COMPETITIVE REPORT'!G25</f>
        <v>4</v>
      </c>
      <c r="H25" s="15">
        <f>'WEEKLY COMPETITIVE REPORT'!H25/X4</f>
        <v>2800.9722619388044</v>
      </c>
      <c r="I25" s="15">
        <f>'WEEKLY COMPETITIVE REPORT'!I25/X4</f>
        <v>4450.9579639691165</v>
      </c>
      <c r="J25" s="23">
        <f>'WEEKLY COMPETITIVE REPORT'!J25</f>
        <v>431</v>
      </c>
      <c r="K25" s="23">
        <f>'WEEKLY COMPETITIVE REPORT'!K25</f>
        <v>661</v>
      </c>
      <c r="L25" s="65">
        <f>'WEEKLY COMPETITIVE REPORT'!L25</f>
        <v>-37.070350144555086</v>
      </c>
      <c r="M25" s="15">
        <f t="shared" si="3"/>
        <v>700.2430654847011</v>
      </c>
      <c r="N25" s="38">
        <f>'WEEKLY COMPETITIVE REPORT'!N25</f>
        <v>4</v>
      </c>
      <c r="O25" s="15">
        <f>'WEEKLY COMPETITIVE REPORT'!O25/X4</f>
        <v>4026.30826422648</v>
      </c>
      <c r="P25" s="15">
        <f>'WEEKLY COMPETITIVE REPORT'!P25/X4</f>
        <v>6392.622247640835</v>
      </c>
      <c r="Q25" s="23">
        <f>'WEEKLY COMPETITIVE REPORT'!Q25</f>
        <v>631</v>
      </c>
      <c r="R25" s="23">
        <f>'WEEKLY COMPETITIVE REPORT'!R25</f>
        <v>977</v>
      </c>
      <c r="S25" s="65">
        <f>'WEEKLY COMPETITIVE REPORT'!S25</f>
        <v>-37.01632744352494</v>
      </c>
      <c r="T25" s="15">
        <f>'WEEKLY COMPETITIVE REPORT'!T25/X4</f>
        <v>103704.60394623963</v>
      </c>
      <c r="U25" s="15">
        <f t="shared" si="4"/>
        <v>1006.57706605662</v>
      </c>
      <c r="V25" s="26">
        <f t="shared" si="5"/>
        <v>107730.91221046611</v>
      </c>
      <c r="W25" s="23">
        <f>'WEEKLY COMPETITIVE REPORT'!W25</f>
        <v>17397</v>
      </c>
      <c r="X25" s="57">
        <f>'WEEKLY COMPETITIVE REPORT'!X25</f>
        <v>18028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PREMONITION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6</v>
      </c>
      <c r="G26" s="38">
        <f>'WEEKLY COMPETITIVE REPORT'!G26</f>
        <v>3</v>
      </c>
      <c r="H26" s="15">
        <f>'WEEKLY COMPETITIVE REPORT'!H26/X4</f>
        <v>2392.0503288533027</v>
      </c>
      <c r="I26" s="15">
        <f>'WEEKLY COMPETITIVE REPORT'!I26/X4</f>
        <v>3374.3208464398053</v>
      </c>
      <c r="J26" s="23">
        <f>'WEEKLY COMPETITIVE REPORT'!J26</f>
        <v>364</v>
      </c>
      <c r="K26" s="23">
        <f>'WEEKLY COMPETITIVE REPORT'!K26</f>
        <v>515</v>
      </c>
      <c r="L26" s="65">
        <f>'WEEKLY COMPETITIVE REPORT'!L26</f>
        <v>-29.110169491525426</v>
      </c>
      <c r="M26" s="15">
        <f t="shared" si="3"/>
        <v>797.3501096177675</v>
      </c>
      <c r="N26" s="38">
        <f>'WEEKLY COMPETITIVE REPORT'!N26</f>
        <v>3</v>
      </c>
      <c r="O26" s="15">
        <f>'WEEKLY COMPETITIVE REPORT'!O26/X4</f>
        <v>3637.4034887046037</v>
      </c>
      <c r="P26" s="15">
        <f>'WEEKLY COMPETITIVE REPORT'!P26/X4</f>
        <v>4708.321418358593</v>
      </c>
      <c r="Q26" s="23">
        <f>'WEEKLY COMPETITIVE REPORT'!Q26</f>
        <v>565</v>
      </c>
      <c r="R26" s="23">
        <f>'WEEKLY COMPETITIVE REPORT'!R26</f>
        <v>744</v>
      </c>
      <c r="S26" s="65">
        <f>'WEEKLY COMPETITIVE REPORT'!S26</f>
        <v>-22.7452171272396</v>
      </c>
      <c r="T26" s="15">
        <f>'WEEKLY COMPETITIVE REPORT'!T26/X4</f>
        <v>39076.35115813554</v>
      </c>
      <c r="U26" s="15">
        <f t="shared" si="4"/>
        <v>1212.4678295682013</v>
      </c>
      <c r="V26" s="26">
        <f t="shared" si="5"/>
        <v>42713.75464684014</v>
      </c>
      <c r="W26" s="23">
        <f>'WEEKLY COMPETITIVE REPORT'!W26</f>
        <v>6298</v>
      </c>
      <c r="X26" s="57">
        <f>'WEEKLY COMPETITIVE REPORT'!X26</f>
        <v>6863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THE HEARTBREAK KID</v>
      </c>
      <c r="D27" s="4" t="str">
        <f>'WEEKLY COMPETITIVE REPORT'!D27</f>
        <v>UIP</v>
      </c>
      <c r="E27" s="4" t="str">
        <f>'WEEKLY COMPETITIVE REPORT'!E27</f>
        <v>Karantanija</v>
      </c>
      <c r="F27" s="38" t="str">
        <f>'WEEKLY COMPETITIVE REPORT'!F27</f>
        <v>PRE</v>
      </c>
      <c r="G27" s="38">
        <f>'WEEKLY COMPETITIVE REPORT'!G27</f>
        <v>7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0</v>
      </c>
      <c r="N27" s="38">
        <f>'WEEKLY COMPETITIVE REPORT'!N27</f>
        <v>7</v>
      </c>
      <c r="O27" s="15">
        <f>'WEEKLY COMPETITIVE REPORT'!O27/X4</f>
        <v>3480.125822133257</v>
      </c>
      <c r="P27" s="15">
        <f>'WEEKLY COMPETITIVE REPORT'!P27/X17</f>
        <v>0</v>
      </c>
      <c r="Q27" s="23">
        <f>'WEEKLY COMPETITIVE REPORT'!Q27</f>
        <v>960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>
        <f t="shared" si="4"/>
        <v>497.1608317333224</v>
      </c>
      <c r="V27" s="26">
        <f t="shared" si="5"/>
        <v>3480.125822133257</v>
      </c>
      <c r="W27" s="23">
        <f>'WEEKLY COMPETITIVE REPORT'!W27</f>
        <v>0</v>
      </c>
      <c r="X27" s="57">
        <f>'WEEKLY COMPETITIVE REPORT'!X27</f>
        <v>960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MR. BROOKS</v>
      </c>
      <c r="D28" s="4" t="str">
        <f>'WEEKLY COMPETITIVE REPORT'!D28</f>
        <v>INDEP</v>
      </c>
      <c r="E28" s="4" t="str">
        <f>'WEEKLY COMPETITIVE REPORT'!E28</f>
        <v>Blitz</v>
      </c>
      <c r="F28" s="38">
        <f>'WEEKLY COMPETITIVE REPORT'!F28</f>
        <v>3</v>
      </c>
      <c r="G28" s="38">
        <f>'WEEKLY COMPETITIVE REPORT'!G28</f>
        <v>3</v>
      </c>
      <c r="H28" s="15">
        <f>'WEEKLY COMPETITIVE REPORT'!H28/X4</f>
        <v>2297.6837289104947</v>
      </c>
      <c r="I28" s="15">
        <f>'WEEKLY COMPETITIVE REPORT'!I28/X17</f>
        <v>0.2636731497193578</v>
      </c>
      <c r="J28" s="23">
        <f>'WEEKLY COMPETITIVE REPORT'!J28</f>
        <v>366</v>
      </c>
      <c r="K28" s="23">
        <f>'WEEKLY COMPETITIVE REPORT'!K28</f>
        <v>459</v>
      </c>
      <c r="L28" s="65">
        <f>'WEEKLY COMPETITIVE REPORT'!L28</f>
        <v>-20.445544554455438</v>
      </c>
      <c r="M28" s="15">
        <f t="shared" si="3"/>
        <v>765.8945763034982</v>
      </c>
      <c r="N28" s="38">
        <f>'WEEKLY COMPETITIVE REPORT'!N28</f>
        <v>3</v>
      </c>
      <c r="O28" s="15">
        <f>'WEEKLY COMPETITIVE REPORT'!O28/X4</f>
        <v>3197.0260223048326</v>
      </c>
      <c r="P28" s="15">
        <f>'WEEKLY COMPETITIVE REPORT'!P28/X17</f>
        <v>0.4079101944915807</v>
      </c>
      <c r="Q28" s="23">
        <f>'WEEKLY COMPETITIVE REPORT'!Q28</f>
        <v>515</v>
      </c>
      <c r="R28" s="23">
        <f>'WEEKLY COMPETITIVE REPORT'!R28</f>
        <v>746</v>
      </c>
      <c r="S28" s="65">
        <f>'WEEKLY COMPETITIVE REPORT'!S28</f>
        <v>-28.447999999999993</v>
      </c>
      <c r="T28" s="15">
        <f>'WEEKLY COMPETITIVE REPORT'!T28/X17</f>
        <v>2.085367445503198</v>
      </c>
      <c r="U28" s="15">
        <f t="shared" si="4"/>
        <v>1065.6753407682775</v>
      </c>
      <c r="V28" s="26">
        <f t="shared" si="5"/>
        <v>3199.111389750336</v>
      </c>
      <c r="W28" s="23">
        <f>'WEEKLY COMPETITIVE REPORT'!W28</f>
        <v>3926</v>
      </c>
      <c r="X28" s="57">
        <f>'WEEKLY COMPETITIVE REPORT'!X28</f>
        <v>4441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SICKO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5</v>
      </c>
      <c r="G29" s="38">
        <f>'WEEKLY COMPETITIVE REPORT'!G29</f>
        <v>3</v>
      </c>
      <c r="H29" s="15">
        <f>'WEEKLY COMPETITIVE REPORT'!H29/X4</f>
        <v>746.3540177294824</v>
      </c>
      <c r="I29" s="15">
        <f>'WEEKLY COMPETITIVE REPORT'!I29/X17</f>
        <v>0.102858634642997</v>
      </c>
      <c r="J29" s="23">
        <f>'WEEKLY COMPETITIVE REPORT'!J29</f>
        <v>112</v>
      </c>
      <c r="K29" s="23">
        <f>'WEEKLY COMPETITIVE REPORT'!K29</f>
        <v>169</v>
      </c>
      <c r="L29" s="65">
        <f>'WEEKLY COMPETITIVE REPORT'!L29</f>
        <v>-33.75634517766497</v>
      </c>
      <c r="M29" s="15">
        <f t="shared" si="3"/>
        <v>248.78467257649413</v>
      </c>
      <c r="N29" s="38">
        <f>'WEEKLY COMPETITIVE REPORT'!N29</f>
        <v>3</v>
      </c>
      <c r="O29" s="15">
        <f>'WEEKLY COMPETITIVE REPORT'!O29/X4</f>
        <v>1138.1183871890191</v>
      </c>
      <c r="P29" s="15">
        <f>'WEEKLY COMPETITIVE REPORT'!P29/X17</f>
        <v>0.16929904712178567</v>
      </c>
      <c r="Q29" s="23">
        <f>'WEEKLY COMPETITIVE REPORT'!Q29</f>
        <v>183</v>
      </c>
      <c r="R29" s="23">
        <f>'WEEKLY COMPETITIVE REPORT'!R29</f>
        <v>293</v>
      </c>
      <c r="S29" s="65">
        <f>'WEEKLY COMPETITIVE REPORT'!S29</f>
        <v>-38.62760215882807</v>
      </c>
      <c r="T29" s="15">
        <f>'WEEKLY COMPETITIVE REPORT'!T29/X4</f>
        <v>17730.912210466115</v>
      </c>
      <c r="U29" s="15">
        <f t="shared" si="4"/>
        <v>379.37279572967304</v>
      </c>
      <c r="V29" s="26">
        <f t="shared" si="5"/>
        <v>18869.030597655135</v>
      </c>
      <c r="W29" s="23">
        <f>'WEEKLY COMPETITIVE REPORT'!W29</f>
        <v>3148</v>
      </c>
      <c r="X29" s="57">
        <f>'WEEKLY COMPETITIVE REPORT'!X29</f>
        <v>3331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HALLAM FOE</v>
      </c>
      <c r="D30" s="4" t="str">
        <f>'WEEKLY COMPETITIVE REPORT'!D30</f>
        <v>INDEP</v>
      </c>
      <c r="E30" s="4" t="str">
        <f>'WEEKLY COMPETITIVE REPORT'!E30</f>
        <v>Karantanija</v>
      </c>
      <c r="F30" s="38">
        <f>'WEEKLY COMPETITIVE REPORT'!F30</f>
        <v>2</v>
      </c>
      <c r="G30" s="38">
        <f>'WEEKLY COMPETITIVE REPORT'!G30</f>
        <v>2</v>
      </c>
      <c r="H30" s="15">
        <f>'WEEKLY COMPETITIVE REPORT'!H30/X4</f>
        <v>530.4546754360881</v>
      </c>
      <c r="I30" s="15">
        <f>'WEEKLY COMPETITIVE REPORT'!I30/X17</f>
        <v>0.08863072705913067</v>
      </c>
      <c r="J30" s="23">
        <f>'WEEKLY COMPETITIVE REPORT'!J30</f>
        <v>82</v>
      </c>
      <c r="K30" s="23">
        <f>'WEEKLY COMPETITIVE REPORT'!K30</f>
        <v>147</v>
      </c>
      <c r="L30" s="65">
        <f>'WEEKLY COMPETITIVE REPORT'!L30</f>
        <v>-45.36082474226804</v>
      </c>
      <c r="M30" s="15">
        <f t="shared" si="3"/>
        <v>265.22733771804405</v>
      </c>
      <c r="N30" s="38">
        <f>'WEEKLY COMPETITIVE REPORT'!N30</f>
        <v>2</v>
      </c>
      <c r="O30" s="15">
        <f>'WEEKLY COMPETITIVE REPORT'!O30/X4</f>
        <v>1119.5310265942235</v>
      </c>
      <c r="P30" s="15">
        <f>'WEEKLY COMPETITIVE REPORT'!P30/X17</f>
        <v>0.20245398773006135</v>
      </c>
      <c r="Q30" s="23">
        <f>'WEEKLY COMPETITIVE REPORT'!Q30</f>
        <v>181</v>
      </c>
      <c r="R30" s="23">
        <f>'WEEKLY COMPETITIVE REPORT'!R30</f>
        <v>372</v>
      </c>
      <c r="S30" s="65">
        <f>'WEEKLY COMPETITIVE REPORT'!S30</f>
        <v>-49.516441005802704</v>
      </c>
      <c r="T30" s="15">
        <f>'WEEKLY COMPETITIVE REPORT'!T30/X4</f>
        <v>2217.615098655991</v>
      </c>
      <c r="U30" s="15">
        <f t="shared" si="4"/>
        <v>559.7655132971117</v>
      </c>
      <c r="V30" s="26">
        <f t="shared" si="5"/>
        <v>3337.1461252502145</v>
      </c>
      <c r="W30" s="23">
        <f>'WEEKLY COMPETITIVE REPORT'!W30</f>
        <v>372</v>
      </c>
      <c r="X30" s="57">
        <f>'WEEKLY COMPETITIVE REPORT'!X30</f>
        <v>553</v>
      </c>
    </row>
    <row r="31" spans="1:24" ht="12.75">
      <c r="A31" s="51">
        <v>18</v>
      </c>
      <c r="B31" s="4">
        <f>'WEEKLY COMPETITIVE REPORT'!B31</f>
        <v>12</v>
      </c>
      <c r="C31" s="4" t="str">
        <f>'WEEKLY COMPETITIVE REPORT'!C31</f>
        <v>WATER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3</v>
      </c>
      <c r="G31" s="38">
        <f>'WEEKLY COMPETITIVE REPORT'!G31</f>
        <v>1</v>
      </c>
      <c r="H31" s="15">
        <f>'WEEKLY COMPETITIVE REPORT'!H31/X4</f>
        <v>734.915641978839</v>
      </c>
      <c r="I31" s="15">
        <f>'WEEKLY COMPETITIVE REPORT'!I31/X17</f>
        <v>0.12583213679676283</v>
      </c>
      <c r="J31" s="23">
        <f>'WEEKLY COMPETITIVE REPORT'!J31</f>
        <v>110</v>
      </c>
      <c r="K31" s="23">
        <f>'WEEKLY COMPETITIVE REPORT'!K31</f>
        <v>201</v>
      </c>
      <c r="L31" s="65">
        <f>'WEEKLY COMPETITIVE REPORT'!L31</f>
        <v>-46.6804979253112</v>
      </c>
      <c r="M31" s="15">
        <f t="shared" si="3"/>
        <v>734.915641978839</v>
      </c>
      <c r="N31" s="38">
        <f>'WEEKLY COMPETITIVE REPORT'!N31</f>
        <v>1</v>
      </c>
      <c r="O31" s="15">
        <f>'WEEKLY COMPETITIVE REPORT'!O31/X4</f>
        <v>1008.0068630254503</v>
      </c>
      <c r="P31" s="15">
        <f>'WEEKLY COMPETITIVE REPORT'!P31/X17</f>
        <v>0.24409346038376192</v>
      </c>
      <c r="Q31" s="23">
        <f>'WEEKLY COMPETITIVE REPORT'!Q31</f>
        <v>158</v>
      </c>
      <c r="R31" s="23">
        <f>'WEEKLY COMPETITIVE REPORT'!R31</f>
        <v>403</v>
      </c>
      <c r="S31" s="65">
        <f>'WEEKLY COMPETITIVE REPORT'!S31</f>
        <v>-62.29946524064171</v>
      </c>
      <c r="T31" s="15">
        <f>'WEEKLY COMPETITIVE REPORT'!T31/X4</f>
        <v>6273.94909922791</v>
      </c>
      <c r="U31" s="15">
        <f t="shared" si="4"/>
        <v>1008.0068630254503</v>
      </c>
      <c r="V31" s="26">
        <f t="shared" si="5"/>
        <v>7281.95596225336</v>
      </c>
      <c r="W31" s="23">
        <f>'WEEKLY COMPETITIVE REPORT'!W31</f>
        <v>969</v>
      </c>
      <c r="X31" s="57">
        <f>'WEEKLY COMPETITIVE REPORT'!X31</f>
        <v>1127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EVAN ALMIGHTY</v>
      </c>
      <c r="D32" s="4" t="str">
        <f>'WEEKLY COMPETITIVE REPORT'!D32</f>
        <v>UIP</v>
      </c>
      <c r="E32" s="4" t="str">
        <f>'WEEKLY COMPETITIVE REPORT'!E32</f>
        <v>Karantanija</v>
      </c>
      <c r="F32" s="38">
        <f>'WEEKLY COMPETITIVE REPORT'!F32</f>
        <v>8</v>
      </c>
      <c r="G32" s="38">
        <f>'WEEKLY COMPETITIVE REPORT'!G32</f>
        <v>7</v>
      </c>
      <c r="H32" s="15">
        <f>'WEEKLY COMPETITIVE REPORT'!H32/X4</f>
        <v>865.0271661424077</v>
      </c>
      <c r="I32" s="15">
        <f>'WEEKLY COMPETITIVE REPORT'!I32/X17</f>
        <v>0.07100900665709438</v>
      </c>
      <c r="J32" s="23">
        <f>'WEEKLY COMPETITIVE REPORT'!J32</f>
        <v>154</v>
      </c>
      <c r="K32" s="23">
        <f>'WEEKLY COMPETITIVE REPORT'!K32</f>
        <v>144</v>
      </c>
      <c r="L32" s="65">
        <f>'WEEKLY COMPETITIVE REPORT'!L32</f>
        <v>11.213235294117638</v>
      </c>
      <c r="M32" s="15">
        <f t="shared" si="3"/>
        <v>123.57530944891539</v>
      </c>
      <c r="N32" s="38">
        <f>'WEEKLY COMPETITIVE REPORT'!N32</f>
        <v>7</v>
      </c>
      <c r="O32" s="15">
        <f>'WEEKLY COMPETITIVE REPORT'!O32/X4</f>
        <v>953.6745782098942</v>
      </c>
      <c r="P32" s="15">
        <f>'WEEKLY COMPETITIVE REPORT'!P32/X17</f>
        <v>0.08380107035635034</v>
      </c>
      <c r="Q32" s="23">
        <f>'WEEKLY COMPETITIVE REPORT'!Q32</f>
        <v>169</v>
      </c>
      <c r="R32" s="23">
        <f>'WEEKLY COMPETITIVE REPORT'!R32</f>
        <v>164</v>
      </c>
      <c r="S32" s="65">
        <f>'WEEKLY COMPETITIVE REPORT'!S32</f>
        <v>3.8940809968847248</v>
      </c>
      <c r="T32" s="15">
        <f>'WEEKLY COMPETITIVE REPORT'!T32/X4</f>
        <v>90368.88761795824</v>
      </c>
      <c r="U32" s="15">
        <f t="shared" si="4"/>
        <v>136.23922545855632</v>
      </c>
      <c r="V32" s="26">
        <f t="shared" si="5"/>
        <v>91322.56219616813</v>
      </c>
      <c r="W32" s="23">
        <f>'WEEKLY COMPETITIVE REPORT'!W32</f>
        <v>15903</v>
      </c>
      <c r="X32" s="57">
        <f>'WEEKLY COMPETITIVE REPORT'!X32</f>
        <v>16072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94</v>
      </c>
      <c r="H34" s="33">
        <f>SUM(H14:H33)</f>
        <v>142823.8490134401</v>
      </c>
      <c r="I34" s="32">
        <f>SUM(I14:I33)</f>
        <v>100849.95140314013</v>
      </c>
      <c r="J34" s="32">
        <f>SUM(J14:J33)</f>
        <v>23124</v>
      </c>
      <c r="K34" s="32">
        <f>SUM(K14:K33)</f>
        <v>17261</v>
      </c>
      <c r="L34" s="65">
        <f>'WEEKLY COMPETITIVE REPORT'!L34</f>
        <v>29.290327590893213</v>
      </c>
      <c r="M34" s="33">
        <f>H34/G34</f>
        <v>1519.40264907915</v>
      </c>
      <c r="N34" s="41">
        <f>'WEEKLY COMPETITIVE REPORT'!N34</f>
        <v>92</v>
      </c>
      <c r="O34" s="32">
        <f>SUM(O14:O33)</f>
        <v>210574.7783814699</v>
      </c>
      <c r="P34" s="32">
        <f>SUM(P14:P33)</f>
        <v>135061.15903045094</v>
      </c>
      <c r="Q34" s="32">
        <f>SUM(Q14:Q33)</f>
        <v>36330</v>
      </c>
      <c r="R34" s="32">
        <f>SUM(R14:R33)</f>
        <v>24518</v>
      </c>
      <c r="S34" s="66">
        <f>O34/P34-100%</f>
        <v>0.5591068512450246</v>
      </c>
      <c r="T34" s="32">
        <f>SUM(T14:T33)</f>
        <v>1123276.3204260673</v>
      </c>
      <c r="U34" s="33">
        <f>O34/N34</f>
        <v>2288.8562867551077</v>
      </c>
      <c r="V34" s="32">
        <f>SUM(V14:V33)</f>
        <v>1333851.0988075368</v>
      </c>
      <c r="W34" s="32">
        <f>SUM(W14:W33)</f>
        <v>197840</v>
      </c>
      <c r="X34" s="36">
        <f>SUM(X14:X33)</f>
        <v>234170</v>
      </c>
    </row>
    <row r="35" spans="8:11" ht="12.75">
      <c r="H35" s="24"/>
      <c r="I35" s="24"/>
      <c r="J35" s="24"/>
      <c r="K35" s="24"/>
    </row>
  </sheetData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2007-01-15T16:31:54Z</cp:lastPrinted>
  <dcterms:created xsi:type="dcterms:W3CDTF">1998-07-08T11:15:35Z</dcterms:created>
  <dcterms:modified xsi:type="dcterms:W3CDTF">2007-10-25T11:38:54Z</dcterms:modified>
  <cp:category/>
  <cp:version/>
  <cp:contentType/>
  <cp:contentStatus/>
</cp:coreProperties>
</file>