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565" windowHeight="11625" tabRatio="598" activeTab="1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<sst xmlns="http://schemas.openxmlformats.org/spreadsheetml/2006/main" count="243" uniqueCount="81">
  <si>
    <t xml:space="preserve"> </t>
  </si>
  <si>
    <r>
      <t xml:space="preserve">TERRITORY :  </t>
    </r>
    <r>
      <rPr>
        <b/>
        <sz val="8"/>
        <rFont val="Arial"/>
        <family val="0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</si>
  <si>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</si>
  <si>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</si>
  <si>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</si>
  <si>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</si>
  <si>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</si>
  <si>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</si>
  <si>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</si>
  <si>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</si>
  <si>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</si>
  <si>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</si>
  <si>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</si>
  <si>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</si>
  <si>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</si>
  <si>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</si>
  <si>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</si>
  <si>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</si>
  <si>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</si>
  <si>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</si>
  <si>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</si>
  <si>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</si>
  <si>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</si>
  <si>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</si>
  <si>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</si>
  <si>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</si>
  <si>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</si>
  <si>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</si>
  <si>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</si>
  <si>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</si>
  <si>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</si>
  <si>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</si>
  <si>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</si>
  <si>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</si>
  <si>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</si>
  <si>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</si>
  <si>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</si>
  <si>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INDEP</t>
  </si>
  <si>
    <t>LK</t>
  </si>
  <si>
    <t>T O T A L</t>
  </si>
  <si>
    <t>All amouts in $ US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</si>
  <si>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</si>
  <si>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</si>
  <si>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</si>
  <si>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</si>
  <si>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</si>
  <si>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</si>
  <si>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</si>
  <si>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All amouts in Euro (L.C.)</t>
  </si>
  <si>
    <t>Cinemania</t>
  </si>
  <si>
    <t>PETELINJI ZAJTRK</t>
  </si>
  <si>
    <t>DOMES</t>
  </si>
  <si>
    <t>FOX</t>
  </si>
  <si>
    <t>Blitz</t>
  </si>
  <si>
    <t>BVI</t>
  </si>
  <si>
    <t>CENEX</t>
  </si>
  <si>
    <t>NATIONAL TREASURE 2</t>
  </si>
  <si>
    <t>FIVIA</t>
  </si>
  <si>
    <t>New</t>
  </si>
  <si>
    <t>CHARLIE WILSON'S WAR</t>
  </si>
  <si>
    <t>ASTERIX at the Olympic Games</t>
  </si>
  <si>
    <t>ALVIN AND THE CHIPMUNKS</t>
  </si>
  <si>
    <t>27 DRESSES</t>
  </si>
  <si>
    <t>NO COUNTRY FOR OLD MEN</t>
  </si>
  <si>
    <t>VRATNE LAHVE</t>
  </si>
  <si>
    <t>JOHN RAMBO</t>
  </si>
  <si>
    <t>SWEENEY TODD</t>
  </si>
  <si>
    <t>WATER HORSE</t>
  </si>
  <si>
    <t>SONY</t>
  </si>
  <si>
    <t>EASTERN PROMISES</t>
  </si>
  <si>
    <t>BECOMING JANE</t>
  </si>
  <si>
    <t>P.S. I LOVE YOU</t>
  </si>
  <si>
    <t>JUNO</t>
  </si>
  <si>
    <t>DAN IN REAL LIFE</t>
  </si>
  <si>
    <t>10,000 BC</t>
  </si>
  <si>
    <t>21 - Mar    23 - Mar</t>
  </si>
  <si>
    <t>20 - Mar    26 - Mar</t>
  </si>
  <si>
    <t>HORTON HEARS A WHO</t>
  </si>
  <si>
    <t>THE GAME PLAN</t>
  </si>
  <si>
    <t>WDI</t>
  </si>
  <si>
    <t>SPIDERWICK CHRONICLES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</si>
</sst>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19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/>
    </xf>
    <xf numFmtId="16" fontId="5" fillId="0" borderId="23" xfId="0" applyNumberFormat="1" applyFont="1" applyBorder="1" applyAlignment="1">
      <alignment/>
    </xf>
    <xf numFmtId="16" fontId="5" fillId="0" borderId="24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10" fontId="6" fillId="0" borderId="9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16" fontId="5" fillId="0" borderId="6" xfId="0" applyNumberFormat="1" applyFont="1" applyBorder="1" applyAlignment="1">
      <alignment/>
    </xf>
    <xf numFmtId="16" fontId="5" fillId="0" borderId="3" xfId="0" applyNumberFormat="1" applyFont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25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quotePrefix="1">
      <alignment horizontal="right"/>
    </xf>
    <xf numFmtId="3" fontId="6" fillId="0" borderId="29" xfId="0" applyNumberFormat="1" applyFont="1" applyBorder="1" applyAlignment="1">
      <alignment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 quotePrefix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workbookViewId="0" topLeftCell="A1">
      <selection activeCell="X5" sqref="X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75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6">
        <v>0.6309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76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5"/>
      <c r="W5" s="21"/>
      <c r="X5" s="74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39534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77">
        <v>1</v>
      </c>
      <c r="B14" s="77" t="s">
        <v>58</v>
      </c>
      <c r="C14" s="4" t="s">
        <v>77</v>
      </c>
      <c r="D14" s="16" t="s">
        <v>52</v>
      </c>
      <c r="E14" s="16" t="s">
        <v>45</v>
      </c>
      <c r="F14" s="38">
        <v>1</v>
      </c>
      <c r="G14" s="38">
        <v>10</v>
      </c>
      <c r="H14" s="15">
        <v>23205</v>
      </c>
      <c r="I14" s="15"/>
      <c r="J14" s="91">
        <v>5584</v>
      </c>
      <c r="K14" s="91"/>
      <c r="L14" s="65"/>
      <c r="M14" s="15">
        <f aca="true" t="shared" si="0" ref="M14:M34">H14/G14</f>
        <v>2320.5</v>
      </c>
      <c r="N14" s="78">
        <v>10</v>
      </c>
      <c r="O14" s="23">
        <v>42039</v>
      </c>
      <c r="P14" s="23"/>
      <c r="Q14" s="23">
        <v>10317</v>
      </c>
      <c r="R14" s="23"/>
      <c r="S14" s="67"/>
      <c r="T14" s="79">
        <v>2952</v>
      </c>
      <c r="U14" s="15">
        <f aca="true" t="shared" si="1" ref="U14:U34">O14/N14</f>
        <v>4203.9</v>
      </c>
      <c r="V14" s="79">
        <f aca="true" t="shared" si="2" ref="V14:V33">SUM(T14,O14)</f>
        <v>44991</v>
      </c>
      <c r="W14" s="79">
        <v>808</v>
      </c>
      <c r="X14" s="80">
        <f aca="true" t="shared" si="3" ref="X14:X33">SUM(W14,Q14)</f>
        <v>11125</v>
      </c>
    </row>
    <row r="15" spans="1:24" ht="12.75">
      <c r="A15" s="77">
        <v>2</v>
      </c>
      <c r="B15" s="77" t="s">
        <v>58</v>
      </c>
      <c r="C15" s="4" t="s">
        <v>78</v>
      </c>
      <c r="D15" s="16" t="s">
        <v>79</v>
      </c>
      <c r="E15" s="16" t="s">
        <v>55</v>
      </c>
      <c r="F15" s="38">
        <v>1</v>
      </c>
      <c r="G15" s="38">
        <v>5</v>
      </c>
      <c r="H15" s="25">
        <v>15247</v>
      </c>
      <c r="I15" s="25"/>
      <c r="J15" s="25">
        <v>3531</v>
      </c>
      <c r="K15" s="25"/>
      <c r="L15" s="65"/>
      <c r="M15" s="15">
        <f t="shared" si="0"/>
        <v>3049.4</v>
      </c>
      <c r="N15" s="78">
        <v>5</v>
      </c>
      <c r="O15" s="23">
        <v>23685</v>
      </c>
      <c r="P15" s="23"/>
      <c r="Q15" s="15">
        <v>5687</v>
      </c>
      <c r="R15" s="15"/>
      <c r="S15" s="67"/>
      <c r="T15" s="82">
        <v>601</v>
      </c>
      <c r="U15" s="15">
        <f t="shared" si="1"/>
        <v>4737</v>
      </c>
      <c r="V15" s="82">
        <f t="shared" si="2"/>
        <v>24286</v>
      </c>
      <c r="W15" s="82">
        <v>244</v>
      </c>
      <c r="X15" s="83">
        <f t="shared" si="3"/>
        <v>5931</v>
      </c>
    </row>
    <row r="16" spans="1:24" ht="12.75">
      <c r="A16" s="77">
        <v>3</v>
      </c>
      <c r="B16" s="77">
        <v>1</v>
      </c>
      <c r="C16" s="4" t="s">
        <v>74</v>
      </c>
      <c r="D16" s="16" t="s">
        <v>47</v>
      </c>
      <c r="E16" s="16" t="s">
        <v>53</v>
      </c>
      <c r="F16" s="38">
        <v>2</v>
      </c>
      <c r="G16" s="38">
        <v>7</v>
      </c>
      <c r="H16" s="25">
        <v>16607</v>
      </c>
      <c r="I16" s="25">
        <v>18632</v>
      </c>
      <c r="J16" s="25">
        <v>4249</v>
      </c>
      <c r="K16" s="25">
        <v>4723</v>
      </c>
      <c r="L16" s="65">
        <f>(H16/I16*100)-100</f>
        <v>-10.868398454272224</v>
      </c>
      <c r="M16" s="15">
        <f t="shared" si="0"/>
        <v>2372.4285714285716</v>
      </c>
      <c r="N16" s="78">
        <v>7</v>
      </c>
      <c r="O16" s="15">
        <v>23257</v>
      </c>
      <c r="P16" s="15">
        <v>24615</v>
      </c>
      <c r="Q16" s="15">
        <v>6199</v>
      </c>
      <c r="R16" s="15">
        <v>6900</v>
      </c>
      <c r="S16" s="67">
        <f>(O16/P16*100)-100</f>
        <v>-5.516961202518786</v>
      </c>
      <c r="T16" s="72">
        <v>24615</v>
      </c>
      <c r="U16" s="15">
        <f t="shared" si="1"/>
        <v>3322.4285714285716</v>
      </c>
      <c r="V16" s="82">
        <f t="shared" si="2"/>
        <v>47872</v>
      </c>
      <c r="W16" s="82">
        <v>6900</v>
      </c>
      <c r="X16" s="83">
        <f t="shared" si="3"/>
        <v>13099</v>
      </c>
    </row>
    <row r="17" spans="1:24" ht="12.75">
      <c r="A17" s="77">
        <v>4</v>
      </c>
      <c r="B17" s="77">
        <v>3</v>
      </c>
      <c r="C17" s="4" t="s">
        <v>72</v>
      </c>
      <c r="D17" s="16" t="s">
        <v>37</v>
      </c>
      <c r="E17" s="16" t="s">
        <v>57</v>
      </c>
      <c r="F17" s="38">
        <v>3</v>
      </c>
      <c r="G17" s="38">
        <v>5</v>
      </c>
      <c r="H17" s="25">
        <v>8731</v>
      </c>
      <c r="I17" s="25">
        <v>10693</v>
      </c>
      <c r="J17" s="15">
        <v>2003</v>
      </c>
      <c r="K17" s="15">
        <v>2404</v>
      </c>
      <c r="L17" s="65">
        <f>(H17/I17*100)-100</f>
        <v>-18.34845225848686</v>
      </c>
      <c r="M17" s="15">
        <f t="shared" si="0"/>
        <v>1746.2</v>
      </c>
      <c r="N17" s="78">
        <v>5</v>
      </c>
      <c r="O17" s="15">
        <v>13535</v>
      </c>
      <c r="P17" s="15">
        <v>14528</v>
      </c>
      <c r="Q17" s="15">
        <v>3181</v>
      </c>
      <c r="R17" s="15">
        <v>3378</v>
      </c>
      <c r="S17" s="67">
        <f>(O17/P17*100)-100</f>
        <v>-6.835077092511014</v>
      </c>
      <c r="T17" s="72">
        <v>36556</v>
      </c>
      <c r="U17" s="15">
        <f t="shared" si="1"/>
        <v>2707</v>
      </c>
      <c r="V17" s="82">
        <f t="shared" si="2"/>
        <v>50091</v>
      </c>
      <c r="W17" s="82">
        <v>8781</v>
      </c>
      <c r="X17" s="83">
        <f t="shared" si="3"/>
        <v>11962</v>
      </c>
    </row>
    <row r="18" spans="1:24" ht="13.5" customHeight="1">
      <c r="A18" s="77">
        <v>5</v>
      </c>
      <c r="B18" s="77">
        <v>2</v>
      </c>
      <c r="C18" s="4" t="s">
        <v>61</v>
      </c>
      <c r="D18" s="16" t="s">
        <v>52</v>
      </c>
      <c r="E18" s="16" t="s">
        <v>45</v>
      </c>
      <c r="F18" s="38">
        <v>6</v>
      </c>
      <c r="G18" s="38">
        <v>11</v>
      </c>
      <c r="H18" s="15">
        <v>7496</v>
      </c>
      <c r="I18" s="15">
        <v>15925</v>
      </c>
      <c r="J18" s="15">
        <v>1884</v>
      </c>
      <c r="K18" s="15">
        <v>3931</v>
      </c>
      <c r="L18" s="65">
        <f>(H18/I18*100)-100</f>
        <v>-52.92935635792779</v>
      </c>
      <c r="M18" s="15">
        <f t="shared" si="0"/>
        <v>681.4545454545455</v>
      </c>
      <c r="N18" s="38">
        <v>11</v>
      </c>
      <c r="O18" s="92">
        <v>12733</v>
      </c>
      <c r="P18" s="92">
        <v>20423</v>
      </c>
      <c r="Q18" s="23">
        <v>3161</v>
      </c>
      <c r="R18" s="23">
        <v>5230</v>
      </c>
      <c r="S18" s="67">
        <f>(O18/P18*100)-100</f>
        <v>-37.6536258140332</v>
      </c>
      <c r="T18" s="26">
        <v>199399</v>
      </c>
      <c r="U18" s="15">
        <f t="shared" si="1"/>
        <v>1157.5454545454545</v>
      </c>
      <c r="V18" s="82">
        <f t="shared" si="2"/>
        <v>212132</v>
      </c>
      <c r="W18" s="96">
        <v>50129</v>
      </c>
      <c r="X18" s="83">
        <f t="shared" si="3"/>
        <v>53290</v>
      </c>
    </row>
    <row r="19" spans="1:24" ht="12.75">
      <c r="A19" s="77">
        <v>6</v>
      </c>
      <c r="B19" s="77" t="s">
        <v>58</v>
      </c>
      <c r="C19" s="4" t="s">
        <v>80</v>
      </c>
      <c r="D19" s="16" t="s">
        <v>46</v>
      </c>
      <c r="E19" s="16" t="s">
        <v>36</v>
      </c>
      <c r="F19" s="38">
        <v>1</v>
      </c>
      <c r="G19" s="38">
        <v>6</v>
      </c>
      <c r="H19" s="15">
        <v>7696</v>
      </c>
      <c r="I19" s="15"/>
      <c r="J19" s="15">
        <v>1766</v>
      </c>
      <c r="K19" s="15"/>
      <c r="L19" s="65"/>
      <c r="M19" s="15">
        <f t="shared" si="0"/>
        <v>1282.6666666666667</v>
      </c>
      <c r="N19" s="78">
        <v>6</v>
      </c>
      <c r="O19" s="23">
        <v>12533</v>
      </c>
      <c r="P19" s="23"/>
      <c r="Q19" s="23">
        <v>2998</v>
      </c>
      <c r="R19" s="23"/>
      <c r="S19" s="67"/>
      <c r="T19" s="84">
        <v>1259</v>
      </c>
      <c r="U19" s="15">
        <f t="shared" si="1"/>
        <v>2088.8333333333335</v>
      </c>
      <c r="V19" s="82">
        <f t="shared" si="2"/>
        <v>13792</v>
      </c>
      <c r="W19" s="82">
        <v>660</v>
      </c>
      <c r="X19" s="83">
        <f t="shared" si="3"/>
        <v>3658</v>
      </c>
    </row>
    <row r="20" spans="1:24" ht="12.75">
      <c r="A20" s="77">
        <v>7</v>
      </c>
      <c r="B20" s="77">
        <v>5</v>
      </c>
      <c r="C20" s="4" t="s">
        <v>73</v>
      </c>
      <c r="D20" s="16" t="s">
        <v>37</v>
      </c>
      <c r="E20" s="16" t="s">
        <v>49</v>
      </c>
      <c r="F20" s="38">
        <v>2</v>
      </c>
      <c r="G20" s="38">
        <v>3</v>
      </c>
      <c r="H20" s="15">
        <v>6474</v>
      </c>
      <c r="I20" s="15">
        <v>6536</v>
      </c>
      <c r="J20" s="25">
        <v>1312</v>
      </c>
      <c r="K20" s="25">
        <v>1422</v>
      </c>
      <c r="L20" s="65">
        <f aca="true" t="shared" si="4" ref="L20:L34">(H20/I20*100)-100</f>
        <v>-0.9485924112607051</v>
      </c>
      <c r="M20" s="15">
        <f t="shared" si="0"/>
        <v>2158</v>
      </c>
      <c r="N20" s="78">
        <v>3</v>
      </c>
      <c r="O20" s="23">
        <v>10214</v>
      </c>
      <c r="P20" s="23">
        <v>8984</v>
      </c>
      <c r="Q20" s="23">
        <v>2300</v>
      </c>
      <c r="R20" s="23">
        <v>2091</v>
      </c>
      <c r="S20" s="67">
        <f aca="true" t="shared" si="5" ref="S20:S34">(O20/P20*100)-100</f>
        <v>13.691006233303654</v>
      </c>
      <c r="T20" s="90">
        <v>9985</v>
      </c>
      <c r="U20" s="15">
        <f t="shared" si="1"/>
        <v>3404.6666666666665</v>
      </c>
      <c r="V20" s="82">
        <f t="shared" si="2"/>
        <v>20199</v>
      </c>
      <c r="W20" s="82">
        <v>2325</v>
      </c>
      <c r="X20" s="83">
        <f t="shared" si="3"/>
        <v>4625</v>
      </c>
    </row>
    <row r="21" spans="1:24" ht="12.75">
      <c r="A21" s="77">
        <v>8</v>
      </c>
      <c r="B21" s="77">
        <v>4</v>
      </c>
      <c r="C21" s="4" t="s">
        <v>71</v>
      </c>
      <c r="D21" s="16" t="s">
        <v>37</v>
      </c>
      <c r="E21" s="16" t="s">
        <v>53</v>
      </c>
      <c r="F21" s="38">
        <v>3</v>
      </c>
      <c r="G21" s="38">
        <v>4</v>
      </c>
      <c r="H21" s="25">
        <v>5686</v>
      </c>
      <c r="I21" s="25">
        <v>7553</v>
      </c>
      <c r="J21" s="95">
        <v>1303</v>
      </c>
      <c r="K21" s="95">
        <v>1736</v>
      </c>
      <c r="L21" s="65">
        <f t="shared" si="4"/>
        <v>-24.71865483913676</v>
      </c>
      <c r="M21" s="15">
        <f t="shared" si="0"/>
        <v>1421.5</v>
      </c>
      <c r="N21" s="78">
        <v>4</v>
      </c>
      <c r="O21" s="15">
        <v>9376</v>
      </c>
      <c r="P21" s="15">
        <v>10681</v>
      </c>
      <c r="Q21" s="15">
        <v>2262</v>
      </c>
      <c r="R21" s="15">
        <v>2606</v>
      </c>
      <c r="S21" s="67">
        <f t="shared" si="5"/>
        <v>-12.217957120119834</v>
      </c>
      <c r="T21" s="90">
        <v>26108</v>
      </c>
      <c r="U21" s="15">
        <f t="shared" si="1"/>
        <v>2344</v>
      </c>
      <c r="V21" s="82">
        <f t="shared" si="2"/>
        <v>35484</v>
      </c>
      <c r="W21" s="82">
        <v>6638</v>
      </c>
      <c r="X21" s="83">
        <f t="shared" si="3"/>
        <v>8900</v>
      </c>
    </row>
    <row r="22" spans="1:24" ht="12.75">
      <c r="A22" s="77">
        <v>9</v>
      </c>
      <c r="B22" s="77">
        <v>7</v>
      </c>
      <c r="C22" s="4" t="s">
        <v>63</v>
      </c>
      <c r="D22" s="16" t="s">
        <v>46</v>
      </c>
      <c r="E22" s="16" t="s">
        <v>36</v>
      </c>
      <c r="F22" s="38">
        <v>6</v>
      </c>
      <c r="G22" s="38">
        <v>4</v>
      </c>
      <c r="H22" s="25">
        <v>5077</v>
      </c>
      <c r="I22" s="25">
        <v>5604</v>
      </c>
      <c r="J22" s="87">
        <v>1074</v>
      </c>
      <c r="K22" s="87">
        <v>1220</v>
      </c>
      <c r="L22" s="65">
        <f t="shared" si="4"/>
        <v>-9.403997144896508</v>
      </c>
      <c r="M22" s="15">
        <f t="shared" si="0"/>
        <v>1269.25</v>
      </c>
      <c r="N22" s="39">
        <v>4</v>
      </c>
      <c r="O22" s="81">
        <v>7929</v>
      </c>
      <c r="P22" s="81">
        <v>7535</v>
      </c>
      <c r="Q22" s="15">
        <v>1709</v>
      </c>
      <c r="R22" s="15">
        <v>1694</v>
      </c>
      <c r="S22" s="67">
        <f t="shared" si="5"/>
        <v>5.228931652289333</v>
      </c>
      <c r="T22" s="84">
        <v>64819</v>
      </c>
      <c r="U22" s="15">
        <f t="shared" si="1"/>
        <v>1982.25</v>
      </c>
      <c r="V22" s="82">
        <f t="shared" si="2"/>
        <v>72748</v>
      </c>
      <c r="W22" s="82">
        <v>15190</v>
      </c>
      <c r="X22" s="83">
        <f t="shared" si="3"/>
        <v>16899</v>
      </c>
    </row>
    <row r="23" spans="1:24" ht="12.75">
      <c r="A23" s="77">
        <v>10</v>
      </c>
      <c r="B23" s="77">
        <v>6</v>
      </c>
      <c r="C23" s="4" t="s">
        <v>62</v>
      </c>
      <c r="D23" s="16" t="s">
        <v>52</v>
      </c>
      <c r="E23" s="16" t="s">
        <v>45</v>
      </c>
      <c r="F23" s="38">
        <v>6</v>
      </c>
      <c r="G23" s="38">
        <v>6</v>
      </c>
      <c r="H23" s="15">
        <v>3877</v>
      </c>
      <c r="I23" s="15">
        <v>5685</v>
      </c>
      <c r="J23" s="15">
        <v>892</v>
      </c>
      <c r="K23" s="15">
        <v>1320</v>
      </c>
      <c r="L23" s="65">
        <f t="shared" si="4"/>
        <v>-31.802990325417767</v>
      </c>
      <c r="M23" s="15">
        <f t="shared" si="0"/>
        <v>646.1666666666666</v>
      </c>
      <c r="N23" s="39">
        <v>6</v>
      </c>
      <c r="O23" s="15">
        <v>5971</v>
      </c>
      <c r="P23" s="15">
        <v>8009</v>
      </c>
      <c r="Q23" s="15">
        <v>1409</v>
      </c>
      <c r="R23" s="15">
        <v>1877</v>
      </c>
      <c r="S23" s="67">
        <f t="shared" si="5"/>
        <v>-25.446372830565608</v>
      </c>
      <c r="T23" s="84">
        <v>113511</v>
      </c>
      <c r="U23" s="15">
        <f t="shared" si="1"/>
        <v>995.1666666666666</v>
      </c>
      <c r="V23" s="82">
        <f t="shared" si="2"/>
        <v>119482</v>
      </c>
      <c r="W23" s="82">
        <v>27405</v>
      </c>
      <c r="X23" s="83">
        <f t="shared" si="3"/>
        <v>28814</v>
      </c>
    </row>
    <row r="24" spans="1:24" ht="12.75">
      <c r="A24" s="77">
        <v>11</v>
      </c>
      <c r="B24" s="77">
        <v>8</v>
      </c>
      <c r="C24" s="4" t="s">
        <v>65</v>
      </c>
      <c r="D24" s="16" t="s">
        <v>37</v>
      </c>
      <c r="E24" s="16" t="s">
        <v>57</v>
      </c>
      <c r="F24" s="38">
        <v>5</v>
      </c>
      <c r="G24" s="38">
        <v>6</v>
      </c>
      <c r="H24" s="25">
        <v>3566</v>
      </c>
      <c r="I24" s="25">
        <v>5684</v>
      </c>
      <c r="J24" s="25">
        <v>795</v>
      </c>
      <c r="K24" s="25">
        <v>1294</v>
      </c>
      <c r="L24" s="65">
        <f t="shared" si="4"/>
        <v>-37.2624912033779</v>
      </c>
      <c r="M24" s="15">
        <f t="shared" si="0"/>
        <v>594.3333333333334</v>
      </c>
      <c r="N24" s="78">
        <v>6</v>
      </c>
      <c r="O24" s="81">
        <v>5197</v>
      </c>
      <c r="P24" s="81">
        <v>7232</v>
      </c>
      <c r="Q24" s="81">
        <v>1168</v>
      </c>
      <c r="R24" s="81">
        <v>1697</v>
      </c>
      <c r="S24" s="67">
        <f t="shared" si="5"/>
        <v>-28.13882743362832</v>
      </c>
      <c r="T24" s="84">
        <v>61399</v>
      </c>
      <c r="U24" s="15">
        <f t="shared" si="1"/>
        <v>866.1666666666666</v>
      </c>
      <c r="V24" s="82">
        <f t="shared" si="2"/>
        <v>66596</v>
      </c>
      <c r="W24" s="82">
        <v>14891</v>
      </c>
      <c r="X24" s="83">
        <f t="shared" si="3"/>
        <v>16059</v>
      </c>
    </row>
    <row r="25" spans="1:24" ht="12.75" customHeight="1">
      <c r="A25" s="52">
        <v>12</v>
      </c>
      <c r="B25" s="77">
        <v>9</v>
      </c>
      <c r="C25" s="4" t="s">
        <v>60</v>
      </c>
      <c r="D25" s="16" t="s">
        <v>37</v>
      </c>
      <c r="E25" s="16" t="s">
        <v>57</v>
      </c>
      <c r="F25" s="38">
        <v>7</v>
      </c>
      <c r="G25" s="38">
        <v>7</v>
      </c>
      <c r="H25" s="25">
        <v>2272</v>
      </c>
      <c r="I25" s="25">
        <v>4764</v>
      </c>
      <c r="J25" s="87">
        <v>508</v>
      </c>
      <c r="K25" s="87">
        <v>1162</v>
      </c>
      <c r="L25" s="65">
        <f t="shared" si="4"/>
        <v>-52.308984047019315</v>
      </c>
      <c r="M25" s="15">
        <f t="shared" si="0"/>
        <v>324.57142857142856</v>
      </c>
      <c r="N25" s="78">
        <v>7</v>
      </c>
      <c r="O25" s="15">
        <v>3842</v>
      </c>
      <c r="P25" s="15">
        <v>5455</v>
      </c>
      <c r="Q25" s="25">
        <v>869</v>
      </c>
      <c r="R25" s="25">
        <v>1342</v>
      </c>
      <c r="S25" s="67">
        <f t="shared" si="5"/>
        <v>-29.569202566452788</v>
      </c>
      <c r="T25" s="72">
        <v>105320</v>
      </c>
      <c r="U25" s="15">
        <f t="shared" si="1"/>
        <v>548.8571428571429</v>
      </c>
      <c r="V25" s="82">
        <f t="shared" si="2"/>
        <v>109162</v>
      </c>
      <c r="W25" s="82">
        <v>25762</v>
      </c>
      <c r="X25" s="83">
        <f t="shared" si="3"/>
        <v>26631</v>
      </c>
    </row>
    <row r="26" spans="1:24" ht="12.75" customHeight="1">
      <c r="A26" s="77">
        <v>13</v>
      </c>
      <c r="B26" s="52">
        <v>12</v>
      </c>
      <c r="C26" s="4" t="s">
        <v>69</v>
      </c>
      <c r="D26" s="16" t="s">
        <v>37</v>
      </c>
      <c r="E26" s="16" t="s">
        <v>49</v>
      </c>
      <c r="F26" s="38">
        <v>5</v>
      </c>
      <c r="G26" s="38">
        <v>3</v>
      </c>
      <c r="H26" s="15">
        <v>1786</v>
      </c>
      <c r="I26" s="15">
        <v>3285</v>
      </c>
      <c r="J26" s="15">
        <v>352</v>
      </c>
      <c r="K26" s="15">
        <v>703</v>
      </c>
      <c r="L26" s="65">
        <f t="shared" si="4"/>
        <v>-45.631659056316586</v>
      </c>
      <c r="M26" s="15">
        <f t="shared" si="0"/>
        <v>595.3333333333334</v>
      </c>
      <c r="N26" s="78">
        <v>3</v>
      </c>
      <c r="O26" s="23">
        <v>2638</v>
      </c>
      <c r="P26" s="23">
        <v>4620</v>
      </c>
      <c r="Q26" s="23">
        <v>576</v>
      </c>
      <c r="R26" s="23">
        <v>1023</v>
      </c>
      <c r="S26" s="67">
        <f t="shared" si="5"/>
        <v>-42.900432900432904</v>
      </c>
      <c r="T26" s="84">
        <v>22147</v>
      </c>
      <c r="U26" s="15">
        <f t="shared" si="1"/>
        <v>879.3333333333334</v>
      </c>
      <c r="V26" s="82">
        <f t="shared" si="2"/>
        <v>24785</v>
      </c>
      <c r="W26" s="82">
        <v>5216</v>
      </c>
      <c r="X26" s="83">
        <f t="shared" si="3"/>
        <v>5792</v>
      </c>
    </row>
    <row r="27" spans="1:24" ht="12.75">
      <c r="A27" s="77">
        <v>14</v>
      </c>
      <c r="B27" s="77">
        <v>10</v>
      </c>
      <c r="C27" s="4" t="s">
        <v>66</v>
      </c>
      <c r="D27" s="16" t="s">
        <v>47</v>
      </c>
      <c r="E27" s="16" t="s">
        <v>53</v>
      </c>
      <c r="F27" s="38">
        <v>5</v>
      </c>
      <c r="G27" s="38">
        <v>4</v>
      </c>
      <c r="H27" s="15">
        <v>1617</v>
      </c>
      <c r="I27" s="15">
        <v>3529</v>
      </c>
      <c r="J27" s="95">
        <v>346</v>
      </c>
      <c r="K27" s="95">
        <v>760</v>
      </c>
      <c r="L27" s="65">
        <f t="shared" si="4"/>
        <v>-54.17965429300085</v>
      </c>
      <c r="M27" s="15">
        <f t="shared" si="0"/>
        <v>404.25</v>
      </c>
      <c r="N27" s="39">
        <v>4</v>
      </c>
      <c r="O27" s="23">
        <v>2501</v>
      </c>
      <c r="P27" s="23">
        <v>4859</v>
      </c>
      <c r="Q27" s="23">
        <v>563</v>
      </c>
      <c r="R27" s="23">
        <v>1096</v>
      </c>
      <c r="S27" s="67">
        <f t="shared" si="5"/>
        <v>-48.52850380736777</v>
      </c>
      <c r="T27" s="72">
        <v>36311</v>
      </c>
      <c r="U27" s="15">
        <f t="shared" si="1"/>
        <v>625.25</v>
      </c>
      <c r="V27" s="82">
        <f t="shared" si="2"/>
        <v>38812</v>
      </c>
      <c r="W27" s="82">
        <v>8609</v>
      </c>
      <c r="X27" s="83">
        <f t="shared" si="3"/>
        <v>9172</v>
      </c>
    </row>
    <row r="28" spans="1:24" ht="12.75">
      <c r="A28" s="77">
        <v>15</v>
      </c>
      <c r="B28" s="77">
        <v>15</v>
      </c>
      <c r="C28" s="4" t="s">
        <v>70</v>
      </c>
      <c r="D28" s="16" t="s">
        <v>37</v>
      </c>
      <c r="E28" s="16" t="s">
        <v>57</v>
      </c>
      <c r="F28" s="38">
        <v>4</v>
      </c>
      <c r="G28" s="38">
        <v>2</v>
      </c>
      <c r="H28" s="25">
        <v>1151</v>
      </c>
      <c r="I28" s="25">
        <v>1834</v>
      </c>
      <c r="J28" s="15">
        <v>260</v>
      </c>
      <c r="K28" s="15">
        <v>383</v>
      </c>
      <c r="L28" s="65">
        <f t="shared" si="4"/>
        <v>-37.24100327153762</v>
      </c>
      <c r="M28" s="15">
        <f t="shared" si="0"/>
        <v>575.5</v>
      </c>
      <c r="N28" s="78">
        <v>2</v>
      </c>
      <c r="O28" s="23">
        <v>2335</v>
      </c>
      <c r="P28" s="23">
        <v>2598</v>
      </c>
      <c r="Q28" s="23">
        <v>543</v>
      </c>
      <c r="R28" s="23">
        <v>563</v>
      </c>
      <c r="S28" s="67">
        <f t="shared" si="5"/>
        <v>-10.123171670515788</v>
      </c>
      <c r="T28" s="84">
        <v>18777</v>
      </c>
      <c r="U28" s="15">
        <f t="shared" si="1"/>
        <v>1167.5</v>
      </c>
      <c r="V28" s="82">
        <f t="shared" si="2"/>
        <v>21112</v>
      </c>
      <c r="W28" s="82">
        <v>4614</v>
      </c>
      <c r="X28" s="83">
        <f t="shared" si="3"/>
        <v>5157</v>
      </c>
    </row>
    <row r="29" spans="1:24" ht="12.75">
      <c r="A29" s="77">
        <v>16</v>
      </c>
      <c r="B29" s="77">
        <v>16</v>
      </c>
      <c r="C29" s="4" t="s">
        <v>64</v>
      </c>
      <c r="D29" s="16" t="s">
        <v>37</v>
      </c>
      <c r="E29" s="16" t="s">
        <v>49</v>
      </c>
      <c r="F29" s="38">
        <v>6</v>
      </c>
      <c r="G29" s="38">
        <v>1</v>
      </c>
      <c r="H29" s="25">
        <v>1267</v>
      </c>
      <c r="I29" s="25">
        <v>1244</v>
      </c>
      <c r="J29" s="82">
        <v>264</v>
      </c>
      <c r="K29" s="82">
        <v>261</v>
      </c>
      <c r="L29" s="65">
        <f t="shared" si="4"/>
        <v>1.8488745980707506</v>
      </c>
      <c r="M29" s="15">
        <f t="shared" si="0"/>
        <v>1267</v>
      </c>
      <c r="N29" s="39">
        <v>1</v>
      </c>
      <c r="O29" s="15">
        <v>2320</v>
      </c>
      <c r="P29" s="15">
        <v>2101</v>
      </c>
      <c r="Q29" s="15">
        <v>488</v>
      </c>
      <c r="R29" s="15">
        <v>459</v>
      </c>
      <c r="S29" s="67">
        <f t="shared" si="5"/>
        <v>10.423607805806753</v>
      </c>
      <c r="T29" s="85">
        <v>18332</v>
      </c>
      <c r="U29" s="15">
        <f t="shared" si="1"/>
        <v>2320</v>
      </c>
      <c r="V29" s="82">
        <f t="shared" si="2"/>
        <v>20652</v>
      </c>
      <c r="W29" s="82">
        <v>4366</v>
      </c>
      <c r="X29" s="83">
        <f t="shared" si="3"/>
        <v>4854</v>
      </c>
    </row>
    <row r="30" spans="1:24" ht="12.75">
      <c r="A30" s="77">
        <v>17</v>
      </c>
      <c r="B30" s="77">
        <v>13</v>
      </c>
      <c r="C30" s="4" t="s">
        <v>67</v>
      </c>
      <c r="D30" s="16" t="s">
        <v>68</v>
      </c>
      <c r="E30" s="16" t="s">
        <v>45</v>
      </c>
      <c r="F30" s="38">
        <v>5</v>
      </c>
      <c r="G30" s="38">
        <v>4</v>
      </c>
      <c r="H30" s="15">
        <v>1132</v>
      </c>
      <c r="I30" s="15">
        <v>2993</v>
      </c>
      <c r="J30" s="25">
        <v>259</v>
      </c>
      <c r="K30" s="25">
        <v>653</v>
      </c>
      <c r="L30" s="65">
        <f t="shared" si="4"/>
        <v>-62.17841630471099</v>
      </c>
      <c r="M30" s="15">
        <f t="shared" si="0"/>
        <v>283</v>
      </c>
      <c r="N30" s="78">
        <v>4</v>
      </c>
      <c r="O30" s="81">
        <v>2000</v>
      </c>
      <c r="P30" s="81">
        <v>3499</v>
      </c>
      <c r="Q30" s="15">
        <v>462</v>
      </c>
      <c r="R30" s="15">
        <v>770</v>
      </c>
      <c r="S30" s="67">
        <f t="shared" si="5"/>
        <v>-42.84081166047442</v>
      </c>
      <c r="T30" s="85">
        <v>17090</v>
      </c>
      <c r="U30" s="15">
        <f t="shared" si="1"/>
        <v>500</v>
      </c>
      <c r="V30" s="82">
        <f t="shared" si="2"/>
        <v>19090</v>
      </c>
      <c r="W30" s="82">
        <v>4008</v>
      </c>
      <c r="X30" s="83">
        <f t="shared" si="3"/>
        <v>4470</v>
      </c>
    </row>
    <row r="31" spans="1:24" ht="12.75">
      <c r="A31" s="77">
        <v>18</v>
      </c>
      <c r="B31" s="77">
        <v>11</v>
      </c>
      <c r="C31" s="4" t="s">
        <v>50</v>
      </c>
      <c r="D31" s="16" t="s">
        <v>51</v>
      </c>
      <c r="E31" s="16" t="s">
        <v>38</v>
      </c>
      <c r="F31" s="38">
        <v>23</v>
      </c>
      <c r="G31" s="38">
        <v>9</v>
      </c>
      <c r="H31" s="25">
        <v>1282</v>
      </c>
      <c r="I31" s="25">
        <v>2182</v>
      </c>
      <c r="J31" s="15">
        <v>263</v>
      </c>
      <c r="K31" s="15">
        <v>491</v>
      </c>
      <c r="L31" s="65">
        <f t="shared" si="4"/>
        <v>-41.24656278643446</v>
      </c>
      <c r="M31" s="15">
        <f t="shared" si="0"/>
        <v>142.44444444444446</v>
      </c>
      <c r="N31" s="39">
        <v>9</v>
      </c>
      <c r="O31" s="15">
        <v>1954</v>
      </c>
      <c r="P31" s="15">
        <v>4738</v>
      </c>
      <c r="Q31" s="15">
        <v>411</v>
      </c>
      <c r="R31" s="15">
        <v>1217</v>
      </c>
      <c r="S31" s="67">
        <f t="shared" si="5"/>
        <v>-58.75897002954834</v>
      </c>
      <c r="T31" s="99">
        <v>711524</v>
      </c>
      <c r="U31" s="15">
        <f t="shared" si="1"/>
        <v>217.11111111111111</v>
      </c>
      <c r="V31" s="82">
        <f t="shared" si="2"/>
        <v>713478</v>
      </c>
      <c r="W31" s="82">
        <v>179518</v>
      </c>
      <c r="X31" s="83">
        <f t="shared" si="3"/>
        <v>179929</v>
      </c>
    </row>
    <row r="32" spans="1:24" ht="12.75">
      <c r="A32" s="77">
        <v>19</v>
      </c>
      <c r="B32" s="77">
        <v>17</v>
      </c>
      <c r="C32" s="4" t="s">
        <v>59</v>
      </c>
      <c r="D32" s="16" t="s">
        <v>46</v>
      </c>
      <c r="E32" s="16" t="s">
        <v>36</v>
      </c>
      <c r="F32" s="38">
        <v>7</v>
      </c>
      <c r="G32" s="38">
        <v>4</v>
      </c>
      <c r="H32" s="23">
        <v>861</v>
      </c>
      <c r="I32" s="23">
        <v>1095</v>
      </c>
      <c r="J32" s="97">
        <v>192</v>
      </c>
      <c r="K32" s="97">
        <v>255</v>
      </c>
      <c r="L32" s="65">
        <f t="shared" si="4"/>
        <v>-21.369863013698634</v>
      </c>
      <c r="M32" s="15">
        <f t="shared" si="0"/>
        <v>215.25</v>
      </c>
      <c r="N32" s="78">
        <v>4</v>
      </c>
      <c r="O32" s="15">
        <v>1297</v>
      </c>
      <c r="P32" s="15">
        <v>1432</v>
      </c>
      <c r="Q32" s="15">
        <v>294</v>
      </c>
      <c r="R32" s="15">
        <v>331</v>
      </c>
      <c r="S32" s="67">
        <f t="shared" si="5"/>
        <v>-9.427374301675968</v>
      </c>
      <c r="T32" s="85">
        <v>37036</v>
      </c>
      <c r="U32" s="15">
        <f t="shared" si="1"/>
        <v>324.25</v>
      </c>
      <c r="V32" s="82">
        <f t="shared" si="2"/>
        <v>38333</v>
      </c>
      <c r="W32" s="82">
        <v>8601</v>
      </c>
      <c r="X32" s="83">
        <f t="shared" si="3"/>
        <v>8895</v>
      </c>
    </row>
    <row r="33" spans="1:24" ht="13.5" thickBot="1">
      <c r="A33" s="51">
        <v>20</v>
      </c>
      <c r="B33" s="77">
        <v>14</v>
      </c>
      <c r="C33" s="4" t="s">
        <v>56</v>
      </c>
      <c r="D33" s="16" t="s">
        <v>54</v>
      </c>
      <c r="E33" s="16" t="s">
        <v>55</v>
      </c>
      <c r="F33" s="38">
        <v>9</v>
      </c>
      <c r="G33" s="38">
        <v>7</v>
      </c>
      <c r="H33" s="15">
        <v>608</v>
      </c>
      <c r="I33" s="15">
        <v>2323</v>
      </c>
      <c r="J33" s="91">
        <v>133</v>
      </c>
      <c r="K33" s="91">
        <v>524</v>
      </c>
      <c r="L33" s="65">
        <f t="shared" si="4"/>
        <v>-73.82694791218252</v>
      </c>
      <c r="M33" s="15">
        <f t="shared" si="0"/>
        <v>86.85714285714286</v>
      </c>
      <c r="N33" s="94">
        <v>7</v>
      </c>
      <c r="O33" s="81">
        <v>1214</v>
      </c>
      <c r="P33" s="81">
        <v>2930</v>
      </c>
      <c r="Q33" s="98">
        <v>272</v>
      </c>
      <c r="R33" s="98">
        <v>676</v>
      </c>
      <c r="S33" s="67">
        <f t="shared" si="5"/>
        <v>-58.56655290102389</v>
      </c>
      <c r="T33" s="93">
        <v>124276</v>
      </c>
      <c r="U33" s="15">
        <f t="shared" si="1"/>
        <v>173.42857142857142</v>
      </c>
      <c r="V33" s="82">
        <f t="shared" si="2"/>
        <v>125490</v>
      </c>
      <c r="W33" s="93">
        <v>30258</v>
      </c>
      <c r="X33" s="83">
        <f t="shared" si="3"/>
        <v>30530</v>
      </c>
    </row>
    <row r="34" spans="1:24" s="37" customFormat="1" ht="12.75" thickBot="1">
      <c r="A34" s="34"/>
      <c r="B34" s="35"/>
      <c r="C34" s="41" t="s">
        <v>39</v>
      </c>
      <c r="D34" s="35"/>
      <c r="E34" s="35"/>
      <c r="F34" s="35"/>
      <c r="G34" s="35">
        <f>SUM(G14:G33)</f>
        <v>108</v>
      </c>
      <c r="H34" s="32">
        <f>SUM(H14:H33)</f>
        <v>115638</v>
      </c>
      <c r="I34" s="32">
        <v>100644</v>
      </c>
      <c r="J34" s="32">
        <f>SUM(J14:J33)</f>
        <v>26970</v>
      </c>
      <c r="K34" s="32">
        <v>23531</v>
      </c>
      <c r="L34" s="73">
        <f t="shared" si="4"/>
        <v>14.898056516036732</v>
      </c>
      <c r="M34" s="33">
        <f t="shared" si="0"/>
        <v>1070.7222222222222</v>
      </c>
      <c r="N34" s="35">
        <f>SUM(N14:N33)</f>
        <v>108</v>
      </c>
      <c r="O34" s="32">
        <f>SUM(O14:O33)</f>
        <v>186570</v>
      </c>
      <c r="P34" s="32">
        <v>135936</v>
      </c>
      <c r="Q34" s="32">
        <f>SUM(Q14:Q33)</f>
        <v>44869</v>
      </c>
      <c r="R34" s="32">
        <v>33385</v>
      </c>
      <c r="S34" s="73">
        <f t="shared" si="5"/>
        <v>37.24841101694915</v>
      </c>
      <c r="T34" s="86">
        <f>SUM(T14:T33)</f>
        <v>1632017</v>
      </c>
      <c r="U34" s="33">
        <f t="shared" si="1"/>
        <v>1727.5</v>
      </c>
      <c r="V34" s="89">
        <f>SUM(V14:V33)</f>
        <v>1818587</v>
      </c>
      <c r="W34" s="88">
        <f>SUM(W14:W33)</f>
        <v>404923</v>
      </c>
      <c r="X34" s="36">
        <f>SUM(X14:X33)</f>
        <v>449792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tabSelected="1" workbookViewId="0" topLeftCell="A1">
      <selection activeCell="B29" sqref="B2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21 - Mar    23 -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6">
        <f>'WEEKLY COMPETITIVE REPORT'!X4</f>
        <v>0.6309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20 - Mar    26 -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39534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HORTON HEARS A WHO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10</v>
      </c>
      <c r="H14" s="15">
        <f>'WEEKLY COMPETITIVE REPORT'!H14/X4</f>
        <v>36780.78934854969</v>
      </c>
      <c r="I14" s="15">
        <f>'WEEKLY COMPETITIVE REPORT'!I14/X4</f>
        <v>0</v>
      </c>
      <c r="J14" s="23">
        <f>'WEEKLY COMPETITIVE REPORT'!J14</f>
        <v>5584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3678.078934854969</v>
      </c>
      <c r="N14" s="38">
        <f>'WEEKLY COMPETITIVE REPORT'!N14</f>
        <v>10</v>
      </c>
      <c r="O14" s="15">
        <f>'WEEKLY COMPETITIVE REPORT'!O14/X4</f>
        <v>66633.38088445079</v>
      </c>
      <c r="P14" s="15">
        <f>'WEEKLY COMPETITIVE REPORT'!P14/X4</f>
        <v>0</v>
      </c>
      <c r="Q14" s="23">
        <f>'WEEKLY COMPETITIVE REPORT'!Q14</f>
        <v>10317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4679.029957203994</v>
      </c>
      <c r="U14" s="15">
        <f aca="true" t="shared" si="1" ref="U14:U20">O14/N14</f>
        <v>6663.338088445079</v>
      </c>
      <c r="V14" s="26">
        <f aca="true" t="shared" si="2" ref="V14:V20">O14+T14</f>
        <v>71312.41084165478</v>
      </c>
      <c r="W14" s="23">
        <f>'WEEKLY COMPETITIVE REPORT'!W14</f>
        <v>808</v>
      </c>
      <c r="X14" s="57">
        <f>'WEEKLY COMPETITIVE REPORT'!X14</f>
        <v>11125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THE GAME PLAN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5</v>
      </c>
      <c r="H15" s="15">
        <f>'WEEKLY COMPETITIVE REPORT'!H15/X4</f>
        <v>24167.06292597876</v>
      </c>
      <c r="I15" s="15">
        <f>'WEEKLY COMPETITIVE REPORT'!I15/X4</f>
        <v>0</v>
      </c>
      <c r="J15" s="23">
        <f>'WEEKLY COMPETITIVE REPORT'!J15</f>
        <v>3531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4833.412585195752</v>
      </c>
      <c r="N15" s="38">
        <f>'WEEKLY COMPETITIVE REPORT'!N15</f>
        <v>5</v>
      </c>
      <c r="O15" s="15">
        <f>'WEEKLY COMPETITIVE REPORT'!O15/X4</f>
        <v>37541.607227769855</v>
      </c>
      <c r="P15" s="15">
        <f>'WEEKLY COMPETITIVE REPORT'!P15/X4</f>
        <v>0</v>
      </c>
      <c r="Q15" s="23">
        <f>'WEEKLY COMPETITIVE REPORT'!Q15</f>
        <v>5687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952.6073862735774</v>
      </c>
      <c r="U15" s="15">
        <f t="shared" si="1"/>
        <v>7508.321445553971</v>
      </c>
      <c r="V15" s="26">
        <f t="shared" si="2"/>
        <v>38494.214614043434</v>
      </c>
      <c r="W15" s="23">
        <f>'WEEKLY COMPETITIVE REPORT'!W15</f>
        <v>244</v>
      </c>
      <c r="X15" s="57">
        <f>'WEEKLY COMPETITIVE REPORT'!X15</f>
        <v>5931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10,000 BC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2</v>
      </c>
      <c r="G16" s="38">
        <f>'WEEKLY COMPETITIVE REPORT'!G16</f>
        <v>7</v>
      </c>
      <c r="H16" s="15">
        <f>'WEEKLY COMPETITIVE REPORT'!H16/X4</f>
        <v>26322.71358376922</v>
      </c>
      <c r="I16" s="15">
        <f>'WEEKLY COMPETITIVE REPORT'!I16/X4</f>
        <v>29532.414011729274</v>
      </c>
      <c r="J16" s="23">
        <f>'WEEKLY COMPETITIVE REPORT'!J16</f>
        <v>4249</v>
      </c>
      <c r="K16" s="23">
        <f>'WEEKLY COMPETITIVE REPORT'!K16</f>
        <v>4723</v>
      </c>
      <c r="L16" s="65">
        <f>'WEEKLY COMPETITIVE REPORT'!L16</f>
        <v>-10.868398454272224</v>
      </c>
      <c r="M16" s="15">
        <f t="shared" si="0"/>
        <v>3760.387654824174</v>
      </c>
      <c r="N16" s="38">
        <f>'WEEKLY COMPETITIVE REPORT'!N16</f>
        <v>7</v>
      </c>
      <c r="O16" s="15">
        <f>'WEEKLY COMPETITIVE REPORT'!O16/X4</f>
        <v>36863.21128546521</v>
      </c>
      <c r="P16" s="15">
        <f>'WEEKLY COMPETITIVE REPORT'!P16/X4</f>
        <v>39015.69186875891</v>
      </c>
      <c r="Q16" s="23">
        <f>'WEEKLY COMPETITIVE REPORT'!Q16</f>
        <v>6199</v>
      </c>
      <c r="R16" s="23">
        <f>'WEEKLY COMPETITIVE REPORT'!R16</f>
        <v>6900</v>
      </c>
      <c r="S16" s="65">
        <f>'WEEKLY COMPETITIVE REPORT'!S16</f>
        <v>-5.516961202518786</v>
      </c>
      <c r="T16" s="15">
        <f>'WEEKLY COMPETITIVE REPORT'!T16/X4</f>
        <v>39015.69186875891</v>
      </c>
      <c r="U16" s="15">
        <f t="shared" si="1"/>
        <v>5266.173040780744</v>
      </c>
      <c r="V16" s="26">
        <f t="shared" si="2"/>
        <v>75878.90315422413</v>
      </c>
      <c r="W16" s="23">
        <f>'WEEKLY COMPETITIVE REPORT'!W16</f>
        <v>6900</v>
      </c>
      <c r="X16" s="57">
        <f>'WEEKLY COMPETITIVE REPORT'!X16</f>
        <v>13099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JUNO</v>
      </c>
      <c r="D17" s="4" t="str">
        <f>'WEEKLY COMPETITIVE REPORT'!D17</f>
        <v>INDEP</v>
      </c>
      <c r="E17" s="4" t="str">
        <f>'WEEKLY COMPETITIVE REPORT'!E17</f>
        <v>FIVIA</v>
      </c>
      <c r="F17" s="38">
        <f>'WEEKLY COMPETITIVE REPORT'!F17</f>
        <v>3</v>
      </c>
      <c r="G17" s="38">
        <f>'WEEKLY COMPETITIVE REPORT'!G17</f>
        <v>5</v>
      </c>
      <c r="H17" s="15">
        <f>'WEEKLY COMPETITIVE REPORT'!H17/X4</f>
        <v>13838.960215565065</v>
      </c>
      <c r="I17" s="15">
        <f>'WEEKLY COMPETITIVE REPORT'!I17/X4</f>
        <v>16948.803296877475</v>
      </c>
      <c r="J17" s="23">
        <f>'WEEKLY COMPETITIVE REPORT'!J17</f>
        <v>2003</v>
      </c>
      <c r="K17" s="23">
        <f>'WEEKLY COMPETITIVE REPORT'!K17</f>
        <v>2404</v>
      </c>
      <c r="L17" s="65">
        <f>'WEEKLY COMPETITIVE REPORT'!L17</f>
        <v>-18.34845225848686</v>
      </c>
      <c r="M17" s="15">
        <f t="shared" si="0"/>
        <v>2767.792043113013</v>
      </c>
      <c r="N17" s="38">
        <f>'WEEKLY COMPETITIVE REPORT'!N17</f>
        <v>5</v>
      </c>
      <c r="O17" s="15">
        <f>'WEEKLY COMPETITIVE REPORT'!O17/X4</f>
        <v>21453.479156760182</v>
      </c>
      <c r="P17" s="15">
        <f>'WEEKLY COMPETITIVE REPORT'!P17/X4</f>
        <v>23027.421144396892</v>
      </c>
      <c r="Q17" s="23">
        <f>'WEEKLY COMPETITIVE REPORT'!Q17</f>
        <v>3181</v>
      </c>
      <c r="R17" s="23">
        <f>'WEEKLY COMPETITIVE REPORT'!R17</f>
        <v>3378</v>
      </c>
      <c r="S17" s="65">
        <f>'WEEKLY COMPETITIVE REPORT'!S17</f>
        <v>-6.835077092511014</v>
      </c>
      <c r="T17" s="15">
        <f>'WEEKLY COMPETITIVE REPORT'!T17/X4</f>
        <v>57942.62165160881</v>
      </c>
      <c r="U17" s="15">
        <f t="shared" si="1"/>
        <v>4290.695831352036</v>
      </c>
      <c r="V17" s="26">
        <f t="shared" si="2"/>
        <v>79396.100808369</v>
      </c>
      <c r="W17" s="23">
        <f>'WEEKLY COMPETITIVE REPORT'!W17</f>
        <v>8781</v>
      </c>
      <c r="X17" s="57">
        <f>'WEEKLY COMPETITIVE REPORT'!X17</f>
        <v>11962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ALVIN AND THE CHIPMUNKS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6</v>
      </c>
      <c r="G18" s="38">
        <f>'WEEKLY COMPETITIVE REPORT'!G18</f>
        <v>11</v>
      </c>
      <c r="H18" s="15">
        <f>'WEEKLY COMPETITIVE REPORT'!H18/X4</f>
        <v>11881.439213821524</v>
      </c>
      <c r="I18" s="15">
        <f>'WEEKLY COMPETITIVE REPORT'!I18/X4</f>
        <v>25241.718180377236</v>
      </c>
      <c r="J18" s="23">
        <f>'WEEKLY COMPETITIVE REPORT'!J18</f>
        <v>1884</v>
      </c>
      <c r="K18" s="23">
        <f>'WEEKLY COMPETITIVE REPORT'!K18</f>
        <v>3931</v>
      </c>
      <c r="L18" s="65">
        <f>'WEEKLY COMPETITIVE REPORT'!L18</f>
        <v>-52.92935635792779</v>
      </c>
      <c r="M18" s="15">
        <f t="shared" si="0"/>
        <v>1080.1308376201387</v>
      </c>
      <c r="N18" s="38">
        <f>'WEEKLY COMPETITIVE REPORT'!N18</f>
        <v>11</v>
      </c>
      <c r="O18" s="15">
        <f>'WEEKLY COMPETITIVE REPORT'!O18/X4</f>
        <v>20182.279283563163</v>
      </c>
      <c r="P18" s="15">
        <f>'WEEKLY COMPETITIVE REPORT'!P18/X4</f>
        <v>32371.2157235695</v>
      </c>
      <c r="Q18" s="23">
        <f>'WEEKLY COMPETITIVE REPORT'!Q18</f>
        <v>3161</v>
      </c>
      <c r="R18" s="23">
        <f>'WEEKLY COMPETITIVE REPORT'!R18</f>
        <v>5230</v>
      </c>
      <c r="S18" s="65">
        <f>'WEEKLY COMPETITIVE REPORT'!S18</f>
        <v>-37.6536258140332</v>
      </c>
      <c r="T18" s="15">
        <f>'WEEKLY COMPETITIVE REPORT'!T18/X4</f>
        <v>316054.84228879376</v>
      </c>
      <c r="U18" s="15">
        <f t="shared" si="1"/>
        <v>1834.7526621421057</v>
      </c>
      <c r="V18" s="26">
        <f t="shared" si="2"/>
        <v>336237.1215723569</v>
      </c>
      <c r="W18" s="23">
        <f>'WEEKLY COMPETITIVE REPORT'!W18</f>
        <v>50129</v>
      </c>
      <c r="X18" s="57">
        <f>'WEEKLY COMPETITIVE REPORT'!X18</f>
        <v>53290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SPIDERWICK CHRONICLES</v>
      </c>
      <c r="D19" s="4" t="str">
        <f>'WEEKLY COMPETITIVE REPORT'!D19</f>
        <v>UIP</v>
      </c>
      <c r="E19" s="4" t="str">
        <f>'WEEKLY COMPETITIVE REPORT'!E19</f>
        <v>Karantanija</v>
      </c>
      <c r="F19" s="38">
        <f>'WEEKLY COMPETITIVE REPORT'!F19</f>
        <v>1</v>
      </c>
      <c r="G19" s="38">
        <f>'WEEKLY COMPETITIVE REPORT'!G19</f>
        <v>6</v>
      </c>
      <c r="H19" s="15">
        <f>'WEEKLY COMPETITIVE REPORT'!H19/X4</f>
        <v>12198.446663496592</v>
      </c>
      <c r="I19" s="15">
        <f>'WEEKLY COMPETITIVE REPORT'!I19/X4</f>
        <v>0</v>
      </c>
      <c r="J19" s="23">
        <f>'WEEKLY COMPETITIVE REPORT'!J19</f>
        <v>1766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2033.0744439160987</v>
      </c>
      <c r="N19" s="38">
        <f>'WEEKLY COMPETITIVE REPORT'!N19</f>
        <v>6</v>
      </c>
      <c r="O19" s="15">
        <f>'WEEKLY COMPETITIVE REPORT'!O19/X4</f>
        <v>19865.271833888095</v>
      </c>
      <c r="P19" s="15">
        <f>'WEEKLY COMPETITIVE REPORT'!P19/X4</f>
        <v>0</v>
      </c>
      <c r="Q19" s="23">
        <f>'WEEKLY COMPETITIVE REPORT'!Q19</f>
        <v>2998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1995.561895704549</v>
      </c>
      <c r="U19" s="15">
        <f t="shared" si="1"/>
        <v>3310.878638981349</v>
      </c>
      <c r="V19" s="26">
        <f t="shared" si="2"/>
        <v>21860.833729592643</v>
      </c>
      <c r="W19" s="23">
        <f>'WEEKLY COMPETITIVE REPORT'!W19</f>
        <v>660</v>
      </c>
      <c r="X19" s="57">
        <f>'WEEKLY COMPETITIVE REPORT'!X19</f>
        <v>3658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DAN IN REAL LIFE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2</v>
      </c>
      <c r="G20" s="38">
        <f>'WEEKLY COMPETITIVE REPORT'!G20</f>
        <v>3</v>
      </c>
      <c r="H20" s="15">
        <f>'WEEKLY COMPETITIVE REPORT'!H20/X4</f>
        <v>10261.53114598193</v>
      </c>
      <c r="I20" s="15">
        <f>'WEEKLY COMPETITIVE REPORT'!I20/X4</f>
        <v>10359.803455381201</v>
      </c>
      <c r="J20" s="23">
        <f>'WEEKLY COMPETITIVE REPORT'!J20</f>
        <v>1312</v>
      </c>
      <c r="K20" s="23">
        <f>'WEEKLY COMPETITIVE REPORT'!K20</f>
        <v>1422</v>
      </c>
      <c r="L20" s="65">
        <f>'WEEKLY COMPETITIVE REPORT'!L20</f>
        <v>-0.9485924112607051</v>
      </c>
      <c r="M20" s="15">
        <f t="shared" si="0"/>
        <v>3420.5103819939764</v>
      </c>
      <c r="N20" s="38">
        <f>'WEEKLY COMPETITIVE REPORT'!N20</f>
        <v>3</v>
      </c>
      <c r="O20" s="15">
        <f>'WEEKLY COMPETITIVE REPORT'!O20/X4</f>
        <v>16189.57045490569</v>
      </c>
      <c r="P20" s="15">
        <f>'WEEKLY COMPETITIVE REPORT'!P20/X4</f>
        <v>14239.974639404025</v>
      </c>
      <c r="Q20" s="23">
        <f>'WEEKLY COMPETITIVE REPORT'!Q20</f>
        <v>2300</v>
      </c>
      <c r="R20" s="23">
        <f>'WEEKLY COMPETITIVE REPORT'!R20</f>
        <v>2091</v>
      </c>
      <c r="S20" s="65">
        <f>'WEEKLY COMPETITIVE REPORT'!S20</f>
        <v>13.691006233303654</v>
      </c>
      <c r="T20" s="15">
        <f>'WEEKLY COMPETITIVE REPORT'!T20/X4</f>
        <v>15826.596925027738</v>
      </c>
      <c r="U20" s="15">
        <f t="shared" si="1"/>
        <v>5396.523484968563</v>
      </c>
      <c r="V20" s="26">
        <f t="shared" si="2"/>
        <v>32016.167379933428</v>
      </c>
      <c r="W20" s="23">
        <f>'WEEKLY COMPETITIVE REPORT'!W20</f>
        <v>2325</v>
      </c>
      <c r="X20" s="57">
        <f>'WEEKLY COMPETITIVE REPORT'!X20</f>
        <v>4625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P.S. I LOVE YOU</v>
      </c>
      <c r="D21" s="4" t="str">
        <f>'WEEKLY COMPETITIVE REPORT'!D21</f>
        <v>INDEP</v>
      </c>
      <c r="E21" s="4" t="str">
        <f>'WEEKLY COMPETITIVE REPORT'!E21</f>
        <v>Blitz</v>
      </c>
      <c r="F21" s="38">
        <f>'WEEKLY COMPETITIVE REPORT'!F21</f>
        <v>3</v>
      </c>
      <c r="G21" s="38">
        <f>'WEEKLY COMPETITIVE REPORT'!G21</f>
        <v>4</v>
      </c>
      <c r="H21" s="15">
        <f>'WEEKLY COMPETITIVE REPORT'!H21/X4</f>
        <v>9012.521794262166</v>
      </c>
      <c r="I21" s="15">
        <f>'WEEKLY COMPETITIVE REPORT'!I21/X4</f>
        <v>11971.78633697892</v>
      </c>
      <c r="J21" s="23">
        <f>'WEEKLY COMPETITIVE REPORT'!J21</f>
        <v>1303</v>
      </c>
      <c r="K21" s="23">
        <f>'WEEKLY COMPETITIVE REPORT'!K21</f>
        <v>1736</v>
      </c>
      <c r="L21" s="65">
        <f>'WEEKLY COMPETITIVE REPORT'!L21</f>
        <v>-24.71865483913676</v>
      </c>
      <c r="M21" s="15">
        <f aca="true" t="shared" si="3" ref="M21:M33">H21/G21</f>
        <v>2253.1304485655414</v>
      </c>
      <c r="N21" s="38">
        <f>'WEEKLY COMPETITIVE REPORT'!N21</f>
        <v>4</v>
      </c>
      <c r="O21" s="15">
        <f>'WEEKLY COMPETITIVE REPORT'!O21/X4</f>
        <v>14861.309240767157</v>
      </c>
      <c r="P21" s="15">
        <f>'WEEKLY COMPETITIVE REPORT'!P21/X4</f>
        <v>16929.782849896972</v>
      </c>
      <c r="Q21" s="23">
        <f>'WEEKLY COMPETITIVE REPORT'!Q21</f>
        <v>2262</v>
      </c>
      <c r="R21" s="23">
        <f>'WEEKLY COMPETITIVE REPORT'!R21</f>
        <v>2606</v>
      </c>
      <c r="S21" s="65">
        <f>'WEEKLY COMPETITIVE REPORT'!S21</f>
        <v>-12.217957120119834</v>
      </c>
      <c r="T21" s="15">
        <f>'WEEKLY COMPETITIVE REPORT'!T21/X4</f>
        <v>41382.152480583296</v>
      </c>
      <c r="U21" s="15">
        <f aca="true" t="shared" si="4" ref="U21:U33">O21/N21</f>
        <v>3715.3273101917894</v>
      </c>
      <c r="V21" s="26">
        <f aca="true" t="shared" si="5" ref="V21:V33">O21+T21</f>
        <v>56243.46172135045</v>
      </c>
      <c r="W21" s="23">
        <f>'WEEKLY COMPETITIVE REPORT'!W21</f>
        <v>6638</v>
      </c>
      <c r="X21" s="57">
        <f>'WEEKLY COMPETITIVE REPORT'!X21</f>
        <v>8900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NO COUNTRY FOR OLD MEN</v>
      </c>
      <c r="D22" s="4" t="str">
        <f>'WEEKLY COMPETITIVE REPORT'!D22</f>
        <v>UIP</v>
      </c>
      <c r="E22" s="4" t="str">
        <f>'WEEKLY COMPETITIVE REPORT'!E22</f>
        <v>Karantanija</v>
      </c>
      <c r="F22" s="38">
        <f>'WEEKLY COMPETITIVE REPORT'!F22</f>
        <v>6</v>
      </c>
      <c r="G22" s="38">
        <f>'WEEKLY COMPETITIVE REPORT'!G22</f>
        <v>4</v>
      </c>
      <c r="H22" s="15">
        <f>'WEEKLY COMPETITIVE REPORT'!H22/X4</f>
        <v>8047.234110001585</v>
      </c>
      <c r="I22" s="15">
        <f>'WEEKLY COMPETITIVE REPORT'!I22/X4</f>
        <v>8882.548739895386</v>
      </c>
      <c r="J22" s="23">
        <f>'WEEKLY COMPETITIVE REPORT'!J22</f>
        <v>1074</v>
      </c>
      <c r="K22" s="23">
        <f>'WEEKLY COMPETITIVE REPORT'!K22</f>
        <v>1220</v>
      </c>
      <c r="L22" s="65">
        <f>'WEEKLY COMPETITIVE REPORT'!L22</f>
        <v>-9.403997144896508</v>
      </c>
      <c r="M22" s="15">
        <f t="shared" si="3"/>
        <v>2011.8085275003962</v>
      </c>
      <c r="N22" s="38">
        <f>'WEEKLY COMPETITIVE REPORT'!N22</f>
        <v>4</v>
      </c>
      <c r="O22" s="15">
        <f>'WEEKLY COMPETITIVE REPORT'!O22/X4</f>
        <v>12567.760342368045</v>
      </c>
      <c r="P22" s="15">
        <f>'WEEKLY COMPETITIVE REPORT'!P22/X4</f>
        <v>11943.255666508163</v>
      </c>
      <c r="Q22" s="23">
        <f>'WEEKLY COMPETITIVE REPORT'!Q22</f>
        <v>1709</v>
      </c>
      <c r="R22" s="23">
        <f>'WEEKLY COMPETITIVE REPORT'!R22</f>
        <v>1694</v>
      </c>
      <c r="S22" s="65">
        <f>'WEEKLY COMPETITIVE REPORT'!S22</f>
        <v>5.228931652289333</v>
      </c>
      <c r="T22" s="15">
        <f>'WEEKLY COMPETITIVE REPORT'!T22/X4</f>
        <v>102740.52940244095</v>
      </c>
      <c r="U22" s="15">
        <f t="shared" si="4"/>
        <v>3141.940085592011</v>
      </c>
      <c r="V22" s="26">
        <f t="shared" si="5"/>
        <v>115308.289744809</v>
      </c>
      <c r="W22" s="23">
        <f>'WEEKLY COMPETITIVE REPORT'!W22</f>
        <v>15190</v>
      </c>
      <c r="X22" s="57">
        <f>'WEEKLY COMPETITIVE REPORT'!X22</f>
        <v>16899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27 DRESSES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6</v>
      </c>
      <c r="G23" s="38">
        <f>'WEEKLY COMPETITIVE REPORT'!G23</f>
        <v>6</v>
      </c>
      <c r="H23" s="15">
        <f>'WEEKLY COMPETITIVE REPORT'!H23/X4</f>
        <v>6145.189411951181</v>
      </c>
      <c r="I23" s="15">
        <f>'WEEKLY COMPETITIVE REPORT'!I23/X4</f>
        <v>9010.93675701379</v>
      </c>
      <c r="J23" s="23">
        <f>'WEEKLY COMPETITIVE REPORT'!J23</f>
        <v>892</v>
      </c>
      <c r="K23" s="23">
        <f>'WEEKLY COMPETITIVE REPORT'!K23</f>
        <v>1320</v>
      </c>
      <c r="L23" s="65">
        <f>'WEEKLY COMPETITIVE REPORT'!L23</f>
        <v>-31.802990325417767</v>
      </c>
      <c r="M23" s="15">
        <f t="shared" si="3"/>
        <v>1024.1982353251967</v>
      </c>
      <c r="N23" s="38">
        <f>'WEEKLY COMPETITIVE REPORT'!N23</f>
        <v>6</v>
      </c>
      <c r="O23" s="15">
        <f>'WEEKLY COMPETITIVE REPORT'!O23/X4</f>
        <v>9464.257410049137</v>
      </c>
      <c r="P23" s="15">
        <f>'WEEKLY COMPETITIVE REPORT'!P23/X4</f>
        <v>12694.563322238073</v>
      </c>
      <c r="Q23" s="23">
        <f>'WEEKLY COMPETITIVE REPORT'!Q23</f>
        <v>1409</v>
      </c>
      <c r="R23" s="23">
        <f>'WEEKLY COMPETITIVE REPORT'!R23</f>
        <v>1877</v>
      </c>
      <c r="S23" s="65">
        <f>'WEEKLY COMPETITIVE REPORT'!S23</f>
        <v>-25.446372830565608</v>
      </c>
      <c r="T23" s="15">
        <f>'WEEKLY COMPETITIVE REPORT'!T23/X4</f>
        <v>179919.16310033287</v>
      </c>
      <c r="U23" s="15">
        <f t="shared" si="4"/>
        <v>1577.3762350081895</v>
      </c>
      <c r="V23" s="26">
        <f t="shared" si="5"/>
        <v>189383.420510382</v>
      </c>
      <c r="W23" s="23">
        <f>'WEEKLY COMPETITIVE REPORT'!W23</f>
        <v>27405</v>
      </c>
      <c r="X23" s="57">
        <f>'WEEKLY COMPETITIVE REPORT'!X23</f>
        <v>28814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JOHN RAMBO</v>
      </c>
      <c r="D24" s="4" t="str">
        <f>'WEEKLY COMPETITIVE REPORT'!D24</f>
        <v>INDEP</v>
      </c>
      <c r="E24" s="4" t="str">
        <f>'WEEKLY COMPETITIVE REPORT'!E24</f>
        <v>FIVIA</v>
      </c>
      <c r="F24" s="38">
        <f>'WEEKLY COMPETITIVE REPORT'!F24</f>
        <v>5</v>
      </c>
      <c r="G24" s="38">
        <f>'WEEKLY COMPETITIVE REPORT'!G24</f>
        <v>6</v>
      </c>
      <c r="H24" s="15">
        <f>'WEEKLY COMPETITIVE REPORT'!H24/X4</f>
        <v>5652.242827706451</v>
      </c>
      <c r="I24" s="15">
        <f>'WEEKLY COMPETITIVE REPORT'!I24/X4</f>
        <v>9009.351719765415</v>
      </c>
      <c r="J24" s="23">
        <f>'WEEKLY COMPETITIVE REPORT'!J24</f>
        <v>795</v>
      </c>
      <c r="K24" s="23">
        <f>'WEEKLY COMPETITIVE REPORT'!K24</f>
        <v>1294</v>
      </c>
      <c r="L24" s="65">
        <f>'WEEKLY COMPETITIVE REPORT'!L24</f>
        <v>-37.2624912033779</v>
      </c>
      <c r="M24" s="15">
        <f t="shared" si="3"/>
        <v>942.0404712844085</v>
      </c>
      <c r="N24" s="38">
        <f>'WEEKLY COMPETITIVE REPORT'!N24</f>
        <v>6</v>
      </c>
      <c r="O24" s="15">
        <f>'WEEKLY COMPETITIVE REPORT'!O24/X4</f>
        <v>8237.438579806625</v>
      </c>
      <c r="P24" s="15">
        <f>'WEEKLY COMPETITIVE REPORT'!P24/X4</f>
        <v>11462.989380250436</v>
      </c>
      <c r="Q24" s="23">
        <f>'WEEKLY COMPETITIVE REPORT'!Q24</f>
        <v>1168</v>
      </c>
      <c r="R24" s="23">
        <f>'WEEKLY COMPETITIVE REPORT'!R24</f>
        <v>1697</v>
      </c>
      <c r="S24" s="65">
        <f>'WEEKLY COMPETITIVE REPORT'!S24</f>
        <v>-28.13882743362832</v>
      </c>
      <c r="T24" s="15">
        <f>'WEEKLY COMPETITIVE REPORT'!T24/X4</f>
        <v>97319.70201299731</v>
      </c>
      <c r="U24" s="15">
        <f t="shared" si="4"/>
        <v>1372.906429967771</v>
      </c>
      <c r="V24" s="26">
        <f t="shared" si="5"/>
        <v>105557.14059280393</v>
      </c>
      <c r="W24" s="23">
        <f>'WEEKLY COMPETITIVE REPORT'!W24</f>
        <v>14891</v>
      </c>
      <c r="X24" s="57">
        <f>'WEEKLY COMPETITIVE REPORT'!X24</f>
        <v>16059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ASTERIX at the Olympic Games</v>
      </c>
      <c r="D25" s="4" t="str">
        <f>'WEEKLY COMPETITIVE REPORT'!D25</f>
        <v>INDEP</v>
      </c>
      <c r="E25" s="4" t="str">
        <f>'WEEKLY COMPETITIVE REPORT'!E25</f>
        <v>FIVIA</v>
      </c>
      <c r="F25" s="38">
        <f>'WEEKLY COMPETITIVE REPORT'!F25</f>
        <v>7</v>
      </c>
      <c r="G25" s="38">
        <f>'WEEKLY COMPETITIVE REPORT'!G25</f>
        <v>7</v>
      </c>
      <c r="H25" s="15">
        <f>'WEEKLY COMPETITIVE REPORT'!H25/X4</f>
        <v>3601.204628308765</v>
      </c>
      <c r="I25" s="15">
        <f>'WEEKLY COMPETITIVE REPORT'!I25/X4</f>
        <v>7551.117451260105</v>
      </c>
      <c r="J25" s="23">
        <f>'WEEKLY COMPETITIVE REPORT'!J25</f>
        <v>508</v>
      </c>
      <c r="K25" s="23">
        <f>'WEEKLY COMPETITIVE REPORT'!K25</f>
        <v>1162</v>
      </c>
      <c r="L25" s="65">
        <f>'WEEKLY COMPETITIVE REPORT'!L25</f>
        <v>-52.308984047019315</v>
      </c>
      <c r="M25" s="15">
        <f t="shared" si="3"/>
        <v>514.4578040441094</v>
      </c>
      <c r="N25" s="38">
        <f>'WEEKLY COMPETITIVE REPORT'!N25</f>
        <v>7</v>
      </c>
      <c r="O25" s="15">
        <f>'WEEKLY COMPETITIVE REPORT'!O25/X4</f>
        <v>6089.713108258044</v>
      </c>
      <c r="P25" s="15">
        <f>'WEEKLY COMPETITIVE REPORT'!P25/X4</f>
        <v>8646.378189887462</v>
      </c>
      <c r="Q25" s="23">
        <f>'WEEKLY COMPETITIVE REPORT'!Q25</f>
        <v>869</v>
      </c>
      <c r="R25" s="23">
        <f>'WEEKLY COMPETITIVE REPORT'!R25</f>
        <v>1342</v>
      </c>
      <c r="S25" s="65">
        <f>'WEEKLY COMPETITIVE REPORT'!S25</f>
        <v>-29.569202566452788</v>
      </c>
      <c r="T25" s="15">
        <f>'WEEKLY COMPETITIVE REPORT'!T25/X4</f>
        <v>166936.12299889047</v>
      </c>
      <c r="U25" s="15">
        <f t="shared" si="4"/>
        <v>869.9590154654348</v>
      </c>
      <c r="V25" s="26">
        <f t="shared" si="5"/>
        <v>173025.8361071485</v>
      </c>
      <c r="W25" s="23">
        <f>'WEEKLY COMPETITIVE REPORT'!W25</f>
        <v>25762</v>
      </c>
      <c r="X25" s="57">
        <f>'WEEKLY COMPETITIVE REPORT'!X25</f>
        <v>26631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EASTERN PROMISES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5</v>
      </c>
      <c r="G26" s="38">
        <f>'WEEKLY COMPETITIVE REPORT'!G26</f>
        <v>3</v>
      </c>
      <c r="H26" s="15">
        <f>'WEEKLY COMPETITIVE REPORT'!H26/X4</f>
        <v>2830.8765255983517</v>
      </c>
      <c r="I26" s="15">
        <f>'WEEKLY COMPETITIVE REPORT'!I26/X4</f>
        <v>5206.8473609129815</v>
      </c>
      <c r="J26" s="23">
        <f>'WEEKLY COMPETITIVE REPORT'!J26</f>
        <v>352</v>
      </c>
      <c r="K26" s="23">
        <f>'WEEKLY COMPETITIVE REPORT'!K26</f>
        <v>703</v>
      </c>
      <c r="L26" s="65">
        <f>'WEEKLY COMPETITIVE REPORT'!L26</f>
        <v>-45.631659056316586</v>
      </c>
      <c r="M26" s="15">
        <f t="shared" si="3"/>
        <v>943.6255085327839</v>
      </c>
      <c r="N26" s="38">
        <f>'WEEKLY COMPETITIVE REPORT'!N26</f>
        <v>3</v>
      </c>
      <c r="O26" s="15">
        <f>'WEEKLY COMPETITIVE REPORT'!O26/X4</f>
        <v>4181.328261214138</v>
      </c>
      <c r="P26" s="15">
        <f>'WEEKLY COMPETITIVE REPORT'!P26/X4</f>
        <v>7322.872087494056</v>
      </c>
      <c r="Q26" s="23">
        <f>'WEEKLY COMPETITIVE REPORT'!Q26</f>
        <v>576</v>
      </c>
      <c r="R26" s="23">
        <f>'WEEKLY COMPETITIVE REPORT'!R26</f>
        <v>1023</v>
      </c>
      <c r="S26" s="65">
        <f>'WEEKLY COMPETITIVE REPORT'!S26</f>
        <v>-42.900432900432904</v>
      </c>
      <c r="T26" s="15">
        <f>'WEEKLY COMPETITIVE REPORT'!T26/X4</f>
        <v>35103.81993976858</v>
      </c>
      <c r="U26" s="15">
        <f t="shared" si="4"/>
        <v>1393.7760870713794</v>
      </c>
      <c r="V26" s="26">
        <f t="shared" si="5"/>
        <v>39285.14820098272</v>
      </c>
      <c r="W26" s="23">
        <f>'WEEKLY COMPETITIVE REPORT'!W26</f>
        <v>5216</v>
      </c>
      <c r="X26" s="57">
        <f>'WEEKLY COMPETITIVE REPORT'!X26</f>
        <v>5792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SWEENEY TODD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5</v>
      </c>
      <c r="G27" s="38">
        <f>'WEEKLY COMPETITIVE REPORT'!G27</f>
        <v>4</v>
      </c>
      <c r="H27" s="15">
        <f>'WEEKLY COMPETITIVE REPORT'!H27/X4</f>
        <v>2563.0052306229195</v>
      </c>
      <c r="I27" s="15">
        <f>'WEEKLY COMPETITIVE REPORT'!I27/X17</f>
        <v>0.29501755559271026</v>
      </c>
      <c r="J27" s="23">
        <f>'WEEKLY COMPETITIVE REPORT'!J27</f>
        <v>346</v>
      </c>
      <c r="K27" s="23">
        <f>'WEEKLY COMPETITIVE REPORT'!K27</f>
        <v>760</v>
      </c>
      <c r="L27" s="65">
        <f>'WEEKLY COMPETITIVE REPORT'!L27</f>
        <v>-54.17965429300085</v>
      </c>
      <c r="M27" s="15">
        <f t="shared" si="3"/>
        <v>640.7513076557299</v>
      </c>
      <c r="N27" s="38">
        <f>'WEEKLY COMPETITIVE REPORT'!N27</f>
        <v>4</v>
      </c>
      <c r="O27" s="15">
        <f>'WEEKLY COMPETITIVE REPORT'!O27/X4</f>
        <v>3964.178158186717</v>
      </c>
      <c r="P27" s="15">
        <f>'WEEKLY COMPETITIVE REPORT'!P27/X17</f>
        <v>0.4062029760909547</v>
      </c>
      <c r="Q27" s="23">
        <f>'WEEKLY COMPETITIVE REPORT'!Q27</f>
        <v>563</v>
      </c>
      <c r="R27" s="23">
        <f>'WEEKLY COMPETITIVE REPORT'!R27</f>
        <v>1096</v>
      </c>
      <c r="S27" s="65">
        <f>'WEEKLY COMPETITIVE REPORT'!S27</f>
        <v>-48.52850380736777</v>
      </c>
      <c r="T27" s="15">
        <f>'WEEKLY COMPETITIVE REPORT'!T27/X17</f>
        <v>3.035529175723123</v>
      </c>
      <c r="U27" s="15">
        <f t="shared" si="4"/>
        <v>991.0445395466793</v>
      </c>
      <c r="V27" s="26">
        <f t="shared" si="5"/>
        <v>3967.2136873624404</v>
      </c>
      <c r="W27" s="23">
        <f>'WEEKLY COMPETITIVE REPORT'!W27</f>
        <v>8609</v>
      </c>
      <c r="X27" s="57">
        <f>'WEEKLY COMPETITIVE REPORT'!X27</f>
        <v>9172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BECOMING JANE</v>
      </c>
      <c r="D28" s="4" t="str">
        <f>'WEEKLY COMPETITIVE REPORT'!D28</f>
        <v>INDEP</v>
      </c>
      <c r="E28" s="4" t="str">
        <f>'WEEKLY COMPETITIVE REPORT'!E28</f>
        <v>FIVIA</v>
      </c>
      <c r="F28" s="38">
        <f>'WEEKLY COMPETITIVE REPORT'!F28</f>
        <v>4</v>
      </c>
      <c r="G28" s="38">
        <f>'WEEKLY COMPETITIVE REPORT'!G28</f>
        <v>2</v>
      </c>
      <c r="H28" s="15">
        <f>'WEEKLY COMPETITIVE REPORT'!H28/X4</f>
        <v>1824.3778728800125</v>
      </c>
      <c r="I28" s="15">
        <f>'WEEKLY COMPETITIVE REPORT'!I28/X17</f>
        <v>0.15331884300284235</v>
      </c>
      <c r="J28" s="23">
        <f>'WEEKLY COMPETITIVE REPORT'!J28</f>
        <v>260</v>
      </c>
      <c r="K28" s="23">
        <f>'WEEKLY COMPETITIVE REPORT'!K28</f>
        <v>383</v>
      </c>
      <c r="L28" s="65">
        <f>'WEEKLY COMPETITIVE REPORT'!L28</f>
        <v>-37.24100327153762</v>
      </c>
      <c r="M28" s="15">
        <f t="shared" si="3"/>
        <v>912.1889364400063</v>
      </c>
      <c r="N28" s="38">
        <f>'WEEKLY COMPETITIVE REPORT'!N28</f>
        <v>2</v>
      </c>
      <c r="O28" s="15">
        <f>'WEEKLY COMPETITIVE REPORT'!O28/X4</f>
        <v>3701.061974956411</v>
      </c>
      <c r="P28" s="15">
        <f>'WEEKLY COMPETITIVE REPORT'!P28/X17</f>
        <v>0.21718776124393915</v>
      </c>
      <c r="Q28" s="23">
        <f>'WEEKLY COMPETITIVE REPORT'!Q28</f>
        <v>543</v>
      </c>
      <c r="R28" s="23">
        <f>'WEEKLY COMPETITIVE REPORT'!R28</f>
        <v>563</v>
      </c>
      <c r="S28" s="65">
        <f>'WEEKLY COMPETITIVE REPORT'!S28</f>
        <v>-10.123171670515788</v>
      </c>
      <c r="T28" s="15">
        <f>'WEEKLY COMPETITIVE REPORT'!T28/X17</f>
        <v>1.5697207824778465</v>
      </c>
      <c r="U28" s="15">
        <f t="shared" si="4"/>
        <v>1850.5309874782056</v>
      </c>
      <c r="V28" s="26">
        <f t="shared" si="5"/>
        <v>3702.631695738889</v>
      </c>
      <c r="W28" s="23">
        <f>'WEEKLY COMPETITIVE REPORT'!W28</f>
        <v>4614</v>
      </c>
      <c r="X28" s="57">
        <f>'WEEKLY COMPETITIVE REPORT'!X28</f>
        <v>5157</v>
      </c>
    </row>
    <row r="29" spans="1:24" ht="12.75">
      <c r="A29" s="51">
        <v>16</v>
      </c>
      <c r="B29" s="4">
        <f>'WEEKLY COMPETITIVE REPORT'!B29</f>
        <v>16</v>
      </c>
      <c r="C29" s="4" t="str">
        <f>'WEEKLY COMPETITIVE REPORT'!C29</f>
        <v>VRATNE LAHVE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6</v>
      </c>
      <c r="G29" s="38">
        <f>'WEEKLY COMPETITIVE REPORT'!G29</f>
        <v>1</v>
      </c>
      <c r="H29" s="15">
        <f>'WEEKLY COMPETITIVE REPORT'!H29/X4</f>
        <v>2008.2421936915516</v>
      </c>
      <c r="I29" s="15">
        <f>'WEEKLY COMPETITIVE REPORT'!I29/X17</f>
        <v>0.1039959872930948</v>
      </c>
      <c r="J29" s="23">
        <f>'WEEKLY COMPETITIVE REPORT'!J29</f>
        <v>264</v>
      </c>
      <c r="K29" s="23">
        <f>'WEEKLY COMPETITIVE REPORT'!K29</f>
        <v>261</v>
      </c>
      <c r="L29" s="65">
        <f>'WEEKLY COMPETITIVE REPORT'!L29</f>
        <v>1.8488745980707506</v>
      </c>
      <c r="M29" s="15">
        <f t="shared" si="3"/>
        <v>2008.2421936915516</v>
      </c>
      <c r="N29" s="38">
        <f>'WEEKLY COMPETITIVE REPORT'!N29</f>
        <v>1</v>
      </c>
      <c r="O29" s="15">
        <f>'WEEKLY COMPETITIVE REPORT'!O29/X4</f>
        <v>3677.2864162307815</v>
      </c>
      <c r="P29" s="15">
        <f>'WEEKLY COMPETITIVE REPORT'!P29/X17</f>
        <v>0.17563952516301623</v>
      </c>
      <c r="Q29" s="23">
        <f>'WEEKLY COMPETITIVE REPORT'!Q29</f>
        <v>488</v>
      </c>
      <c r="R29" s="23">
        <f>'WEEKLY COMPETITIVE REPORT'!R29</f>
        <v>459</v>
      </c>
      <c r="S29" s="65">
        <f>'WEEKLY COMPETITIVE REPORT'!S29</f>
        <v>10.423607805806753</v>
      </c>
      <c r="T29" s="15">
        <f>'WEEKLY COMPETITIVE REPORT'!T29/X4</f>
        <v>29056.902837216672</v>
      </c>
      <c r="U29" s="15">
        <f t="shared" si="4"/>
        <v>3677.2864162307815</v>
      </c>
      <c r="V29" s="26">
        <f t="shared" si="5"/>
        <v>32734.189253447454</v>
      </c>
      <c r="W29" s="23">
        <f>'WEEKLY COMPETITIVE REPORT'!W29</f>
        <v>4366</v>
      </c>
      <c r="X29" s="57">
        <f>'WEEKLY COMPETITIVE REPORT'!X29</f>
        <v>4854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WATER HORSE</v>
      </c>
      <c r="D30" s="4" t="str">
        <f>'WEEKLY COMPETITIVE REPORT'!D30</f>
        <v>SONY</v>
      </c>
      <c r="E30" s="4" t="str">
        <f>'WEEKLY COMPETITIVE REPORT'!E30</f>
        <v>CF</v>
      </c>
      <c r="F30" s="38">
        <f>'WEEKLY COMPETITIVE REPORT'!F30</f>
        <v>5</v>
      </c>
      <c r="G30" s="38">
        <f>'WEEKLY COMPETITIVE REPORT'!G30</f>
        <v>4</v>
      </c>
      <c r="H30" s="15">
        <f>'WEEKLY COMPETITIVE REPORT'!H30/X4</f>
        <v>1794.2621651608813</v>
      </c>
      <c r="I30" s="15">
        <f>'WEEKLY COMPETITIVE REPORT'!I30/X17</f>
        <v>0.2502089951513125</v>
      </c>
      <c r="J30" s="23">
        <f>'WEEKLY COMPETITIVE REPORT'!J30</f>
        <v>259</v>
      </c>
      <c r="K30" s="23">
        <f>'WEEKLY COMPETITIVE REPORT'!K30</f>
        <v>653</v>
      </c>
      <c r="L30" s="65">
        <f>'WEEKLY COMPETITIVE REPORT'!L30</f>
        <v>-62.17841630471099</v>
      </c>
      <c r="M30" s="15">
        <f t="shared" si="3"/>
        <v>448.5655412902203</v>
      </c>
      <c r="N30" s="38">
        <f>'WEEKLY COMPETITIVE REPORT'!N30</f>
        <v>4</v>
      </c>
      <c r="O30" s="15">
        <f>'WEEKLY COMPETITIVE REPORT'!O30/X4</f>
        <v>3170.0744967506735</v>
      </c>
      <c r="P30" s="15">
        <f>'WEEKLY COMPETITIVE REPORT'!P30/X17</f>
        <v>0.2925096137769604</v>
      </c>
      <c r="Q30" s="23">
        <f>'WEEKLY COMPETITIVE REPORT'!Q30</f>
        <v>462</v>
      </c>
      <c r="R30" s="23">
        <f>'WEEKLY COMPETITIVE REPORT'!R30</f>
        <v>770</v>
      </c>
      <c r="S30" s="65">
        <f>'WEEKLY COMPETITIVE REPORT'!S30</f>
        <v>-42.84081166047442</v>
      </c>
      <c r="T30" s="15">
        <f>'WEEKLY COMPETITIVE REPORT'!T30/X4</f>
        <v>27088.286574734506</v>
      </c>
      <c r="U30" s="15">
        <f t="shared" si="4"/>
        <v>792.5186241876684</v>
      </c>
      <c r="V30" s="26">
        <f t="shared" si="5"/>
        <v>30258.36107148518</v>
      </c>
      <c r="W30" s="23">
        <f>'WEEKLY COMPETITIVE REPORT'!W30</f>
        <v>4008</v>
      </c>
      <c r="X30" s="57">
        <f>'WEEKLY COMPETITIVE REPORT'!X30</f>
        <v>4470</v>
      </c>
    </row>
    <row r="31" spans="1:24" ht="12.75">
      <c r="A31" s="51">
        <v>18</v>
      </c>
      <c r="B31" s="4">
        <f>'WEEKLY COMPETITIVE REPORT'!B31</f>
        <v>11</v>
      </c>
      <c r="C31" s="4" t="str">
        <f>'WEEKLY COMPETITIVE REPORT'!C31</f>
        <v>PETELINJI ZAJTRK</v>
      </c>
      <c r="D31" s="4" t="str">
        <f>'WEEKLY COMPETITIVE REPORT'!D31</f>
        <v>DOMES</v>
      </c>
      <c r="E31" s="4" t="str">
        <f>'WEEKLY COMPETITIVE REPORT'!E31</f>
        <v>LK</v>
      </c>
      <c r="F31" s="38">
        <f>'WEEKLY COMPETITIVE REPORT'!F31</f>
        <v>23</v>
      </c>
      <c r="G31" s="38">
        <f>'WEEKLY COMPETITIVE REPORT'!G31</f>
        <v>9</v>
      </c>
      <c r="H31" s="15">
        <f>'WEEKLY COMPETITIVE REPORT'!H31/X4</f>
        <v>2032.0177524171818</v>
      </c>
      <c r="I31" s="15">
        <f>'WEEKLY COMPETITIVE REPORT'!I31/X17</f>
        <v>0.18241096806554088</v>
      </c>
      <c r="J31" s="23">
        <f>'WEEKLY COMPETITIVE REPORT'!J31</f>
        <v>263</v>
      </c>
      <c r="K31" s="23">
        <f>'WEEKLY COMPETITIVE REPORT'!K31</f>
        <v>491</v>
      </c>
      <c r="L31" s="65">
        <f>'WEEKLY COMPETITIVE REPORT'!L31</f>
        <v>-41.24656278643446</v>
      </c>
      <c r="M31" s="15">
        <f t="shared" si="3"/>
        <v>225.77975026857575</v>
      </c>
      <c r="N31" s="38">
        <f>'WEEKLY COMPETITIVE REPORT'!N31</f>
        <v>9</v>
      </c>
      <c r="O31" s="15">
        <f>'WEEKLY COMPETITIVE REPORT'!O31/X4</f>
        <v>3097.162783325408</v>
      </c>
      <c r="P31" s="15">
        <f>'WEEKLY COMPETITIVE REPORT'!P31/X17</f>
        <v>0.3960876107674302</v>
      </c>
      <c r="Q31" s="23">
        <f>'WEEKLY COMPETITIVE REPORT'!Q31</f>
        <v>411</v>
      </c>
      <c r="R31" s="23">
        <f>'WEEKLY COMPETITIVE REPORT'!R31</f>
        <v>1217</v>
      </c>
      <c r="S31" s="65">
        <f>'WEEKLY COMPETITIVE REPORT'!S31</f>
        <v>-58.75897002954834</v>
      </c>
      <c r="T31" s="15">
        <f>'WEEKLY COMPETITIVE REPORT'!T31/X4</f>
        <v>1127792.043113013</v>
      </c>
      <c r="U31" s="15">
        <f t="shared" si="4"/>
        <v>344.1291981472675</v>
      </c>
      <c r="V31" s="26">
        <f t="shared" si="5"/>
        <v>1130889.2058963384</v>
      </c>
      <c r="W31" s="23">
        <f>'WEEKLY COMPETITIVE REPORT'!W31</f>
        <v>179518</v>
      </c>
      <c r="X31" s="57">
        <f>'WEEKLY COMPETITIVE REPORT'!X31</f>
        <v>179929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CHARLIE WILSON'S WAR</v>
      </c>
      <c r="D32" s="4" t="str">
        <f>'WEEKLY COMPETITIVE REPORT'!D32</f>
        <v>UIP</v>
      </c>
      <c r="E32" s="4" t="str">
        <f>'WEEKLY COMPETITIVE REPORT'!E32</f>
        <v>Karantanija</v>
      </c>
      <c r="F32" s="38">
        <f>'WEEKLY COMPETITIVE REPORT'!F32</f>
        <v>7</v>
      </c>
      <c r="G32" s="38">
        <f>'WEEKLY COMPETITIVE REPORT'!G32</f>
        <v>4</v>
      </c>
      <c r="H32" s="15">
        <f>'WEEKLY COMPETITIVE REPORT'!H32/X4</f>
        <v>1364.7170708511649</v>
      </c>
      <c r="I32" s="15">
        <f>'WEEKLY COMPETITIVE REPORT'!I32/X17</f>
        <v>0.09153987627487042</v>
      </c>
      <c r="J32" s="23">
        <f>'WEEKLY COMPETITIVE REPORT'!J32</f>
        <v>192</v>
      </c>
      <c r="K32" s="23">
        <f>'WEEKLY COMPETITIVE REPORT'!K32</f>
        <v>255</v>
      </c>
      <c r="L32" s="65">
        <f>'WEEKLY COMPETITIVE REPORT'!L32</f>
        <v>-21.369863013698634</v>
      </c>
      <c r="M32" s="15">
        <f t="shared" si="3"/>
        <v>341.1792677127912</v>
      </c>
      <c r="N32" s="38">
        <f>'WEEKLY COMPETITIVE REPORT'!N32</f>
        <v>4</v>
      </c>
      <c r="O32" s="15">
        <f>'WEEKLY COMPETITIVE REPORT'!O32/X4</f>
        <v>2055.793311142812</v>
      </c>
      <c r="P32" s="15">
        <f>'WEEKLY COMPETITIVE REPORT'!P32/X17</f>
        <v>0.11971242267179401</v>
      </c>
      <c r="Q32" s="23">
        <f>'WEEKLY COMPETITIVE REPORT'!Q32</f>
        <v>294</v>
      </c>
      <c r="R32" s="23">
        <f>'WEEKLY COMPETITIVE REPORT'!R32</f>
        <v>331</v>
      </c>
      <c r="S32" s="65">
        <f>'WEEKLY COMPETITIVE REPORT'!S32</f>
        <v>-9.427374301675968</v>
      </c>
      <c r="T32" s="15">
        <f>'WEEKLY COMPETITIVE REPORT'!T32/X4</f>
        <v>58703.439530828975</v>
      </c>
      <c r="U32" s="15">
        <f t="shared" si="4"/>
        <v>513.948327785703</v>
      </c>
      <c r="V32" s="26">
        <f t="shared" si="5"/>
        <v>60759.23284197179</v>
      </c>
      <c r="W32" s="23">
        <f>'WEEKLY COMPETITIVE REPORT'!W32</f>
        <v>8601</v>
      </c>
      <c r="X32" s="57">
        <f>'WEEKLY COMPETITIVE REPORT'!X32</f>
        <v>8895</v>
      </c>
    </row>
    <row r="33" spans="1:24" ht="13.5" thickBot="1">
      <c r="A33" s="51">
        <v>20</v>
      </c>
      <c r="B33" s="4">
        <f>'WEEKLY COMPETITIVE REPORT'!B33</f>
        <v>14</v>
      </c>
      <c r="C33" s="4" t="str">
        <f>'WEEKLY COMPETITIVE REPORT'!C33</f>
        <v>NATIONAL TREASURE 2</v>
      </c>
      <c r="D33" s="4" t="str">
        <f>'WEEKLY COMPETITIVE REPORT'!D33</f>
        <v>BVI</v>
      </c>
      <c r="E33" s="4" t="str">
        <f>'WEEKLY COMPETITIVE REPORT'!E33</f>
        <v>CENEX</v>
      </c>
      <c r="F33" s="38">
        <f>'WEEKLY COMPETITIVE REPORT'!F33</f>
        <v>9</v>
      </c>
      <c r="G33" s="38">
        <f>'WEEKLY COMPETITIVE REPORT'!G33</f>
        <v>7</v>
      </c>
      <c r="H33" s="15">
        <f>'WEEKLY COMPETITIVE REPORT'!H33/X4</f>
        <v>963.7026470122048</v>
      </c>
      <c r="I33" s="15">
        <f>'WEEKLY COMPETITIVE REPORT'!I33/X17</f>
        <v>0.19419829459956528</v>
      </c>
      <c r="J33" s="23">
        <f>'WEEKLY COMPETITIVE REPORT'!J33</f>
        <v>133</v>
      </c>
      <c r="K33" s="23">
        <f>'WEEKLY COMPETITIVE REPORT'!K33</f>
        <v>524</v>
      </c>
      <c r="L33" s="65">
        <f>'WEEKLY COMPETITIVE REPORT'!L33</f>
        <v>-73.82694791218252</v>
      </c>
      <c r="M33" s="15">
        <f t="shared" si="3"/>
        <v>137.67180671602927</v>
      </c>
      <c r="N33" s="38">
        <f>'WEEKLY COMPETITIVE REPORT'!N33</f>
        <v>7</v>
      </c>
      <c r="O33" s="15">
        <f>'WEEKLY COMPETITIVE REPORT'!O33/X4</f>
        <v>1924.235219527659</v>
      </c>
      <c r="P33" s="15">
        <f>'WEEKLY COMPETITIVE REPORT'!P33/X17</f>
        <v>0.24494231733823776</v>
      </c>
      <c r="Q33" s="23">
        <f>'WEEKLY COMPETITIVE REPORT'!Q33</f>
        <v>272</v>
      </c>
      <c r="R33" s="23">
        <f>'WEEKLY COMPETITIVE REPORT'!R33</f>
        <v>676</v>
      </c>
      <c r="S33" s="65">
        <f>'WEEKLY COMPETITIVE REPORT'!S33</f>
        <v>-58.56655290102389</v>
      </c>
      <c r="T33" s="15">
        <f>'WEEKLY COMPETITIVE REPORT'!T33/X4</f>
        <v>196982.08907909336</v>
      </c>
      <c r="U33" s="15">
        <f t="shared" si="4"/>
        <v>274.8907456468084</v>
      </c>
      <c r="V33" s="26">
        <f t="shared" si="5"/>
        <v>198906.324298621</v>
      </c>
      <c r="W33" s="23">
        <f>'WEEKLY COMPETITIVE REPORT'!W33</f>
        <v>30258</v>
      </c>
      <c r="X33" s="57">
        <f>'WEEKLY COMPETITIVE REPORT'!X33</f>
        <v>30530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108</v>
      </c>
      <c r="H34" s="33">
        <f>SUM(H14:H33)</f>
        <v>183290.53732762716</v>
      </c>
      <c r="I34" s="32">
        <f>SUM(I14:I33)</f>
        <v>133716.59800071173</v>
      </c>
      <c r="J34" s="32">
        <f>SUM(J14:J33)</f>
        <v>26970</v>
      </c>
      <c r="K34" s="32">
        <f>SUM(K14:K33)</f>
        <v>23242</v>
      </c>
      <c r="L34" s="65">
        <f>'WEEKLY COMPETITIVE REPORT'!L34</f>
        <v>14.898056516036732</v>
      </c>
      <c r="M34" s="33">
        <f>H34/G34</f>
        <v>1697.1346048854366</v>
      </c>
      <c r="N34" s="41">
        <f>'WEEKLY COMPETITIVE REPORT'!N34</f>
        <v>108</v>
      </c>
      <c r="O34" s="32">
        <f>SUM(O14:O33)</f>
        <v>295720.39942938666</v>
      </c>
      <c r="P34" s="32">
        <f>SUM(P14:P33)</f>
        <v>177655.99715463156</v>
      </c>
      <c r="Q34" s="32">
        <f>SUM(Q14:Q33)</f>
        <v>44869</v>
      </c>
      <c r="R34" s="32">
        <f>SUM(R14:R33)</f>
        <v>32950</v>
      </c>
      <c r="S34" s="66">
        <f>O34/P34-100%</f>
        <v>0.6645675021710187</v>
      </c>
      <c r="T34" s="32">
        <f>SUM(T14:T33)</f>
        <v>2499495.80829323</v>
      </c>
      <c r="U34" s="33">
        <f>O34/N34</f>
        <v>2738.151846568395</v>
      </c>
      <c r="V34" s="32">
        <f>SUM(V14:V33)</f>
        <v>2795216.207722616</v>
      </c>
      <c r="W34" s="32">
        <f>SUM(W14:W33)</f>
        <v>404923</v>
      </c>
      <c r="X34" s="36">
        <f>SUM(X14:X33)</f>
        <v>449792</v>
      </c>
    </row>
    <row r="35" spans="8:11" ht="12.75">
      <c r="H35" s="24"/>
      <c r="I35" s="24"/>
      <c r="J35" s="24"/>
      <c r="K35" s="24"/>
    </row>
  </sheetData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Entrant</cp:lastModifiedBy>
  <cp:lastPrinted>2008-02-07T12:01:43Z</cp:lastPrinted>
  <dcterms:created xsi:type="dcterms:W3CDTF">1998-07-08T11:15:35Z</dcterms:created>
  <dcterms:modified xsi:type="dcterms:W3CDTF">2008-03-28T15:31:59Z</dcterms:modified>
  <cp:category/>
  <cp:version/>
  <cp:contentType/>
  <cp:contentStatus/>
</cp:coreProperties>
</file>