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75" windowWidth="19440" windowHeight="663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<sst xmlns="http://schemas.openxmlformats.org/spreadsheetml/2006/main" count="248" uniqueCount="88">
  <si>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</si>
  <si>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</si>
  <si>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</si>
  <si>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</si>
  <si>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</si>
  <si>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</si>
  <si>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</si>
  <si>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</si>
  <si>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</si>
  <si>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</si>
  <si>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</si>
  <si>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</si>
  <si>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</si>
  <si>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</si>
  <si>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</si>
  <si>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</si>
  <si>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</si>
  <si>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</si>
  <si>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</si>
  <si>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</si>
  <si>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</si>
  <si>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</si>
  <si>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</si>
  <si>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</si>
  <si>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</si>
  <si>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</si>
  <si>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</si>
  <si>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</si>
  <si>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</si>
  <si>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</si>
  <si>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</si>
  <si>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</si>
  <si>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</si>
  <si>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</si>
  <si>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</si>
  <si>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</si>
  <si>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</si>
  <si>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</si>
  <si>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</si>
  <si>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</si>
  <si>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</si>
  <si>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</si>
  <si>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</si>
  <si>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</si>
  <si>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</si>
  <si>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</si>
  <si>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UNI</t>
  </si>
  <si>
    <t>IND</t>
  </si>
  <si>
    <t>Cinemania</t>
  </si>
  <si>
    <t>FOX</t>
  </si>
  <si>
    <t>New</t>
  </si>
  <si>
    <t>THE CABIN IN THE WOODS</t>
  </si>
  <si>
    <t>KOČA V GOZDU</t>
  </si>
  <si>
    <t>CF</t>
  </si>
  <si>
    <t>SONY</t>
  </si>
  <si>
    <t>INTOUCHABLES</t>
  </si>
  <si>
    <t>PRIJATELJA</t>
  </si>
  <si>
    <t>PAR</t>
  </si>
  <si>
    <t>MAGIC MIKE</t>
  </si>
  <si>
    <t>VROČI MIKE</t>
  </si>
  <si>
    <t>WB</t>
  </si>
  <si>
    <t>ICE AGE 4: CONTINENTAL DRIFT</t>
  </si>
  <si>
    <t>LEDENA DOBA 4: CELINSKI PREMIKI</t>
  </si>
  <si>
    <t>AMAZING SPIDER-MAN 3D</t>
  </si>
  <si>
    <t>NEVERJETNI SPIDER-MAN 3D</t>
  </si>
  <si>
    <t>THE DARK KNIGHT RISES</t>
  </si>
  <si>
    <t>VZPON VITEZA TEME</t>
  </si>
  <si>
    <t>HYSTERIA</t>
  </si>
  <si>
    <t>HISTERIJA</t>
  </si>
  <si>
    <t>TED</t>
  </si>
  <si>
    <t>TOTAL RECALL</t>
  </si>
  <si>
    <t>POPOLNI SPOMIN</t>
  </si>
  <si>
    <t xml:space="preserve">ORLA FRØSNAPPER </t>
  </si>
  <si>
    <t>FERDO KROTA</t>
  </si>
  <si>
    <t>MADAGASCAR 3</t>
  </si>
  <si>
    <t>MADAGASKAR 3</t>
  </si>
  <si>
    <t>16 - Aug</t>
  </si>
  <si>
    <t>22 - Aug</t>
  </si>
  <si>
    <t>17 - Aug</t>
  </si>
  <si>
    <t>19 - Aug</t>
  </si>
  <si>
    <t>MOONRISE KINGDOM</t>
  </si>
  <si>
    <t>KRALJESTVO VZHAJAJOČE LUNE</t>
  </si>
  <si>
    <t>2 DAYS IN NEW YORK</t>
  </si>
  <si>
    <t>2 DNI V NEW YORKU</t>
  </si>
  <si>
    <t>EXPENDABLES 2</t>
  </si>
  <si>
    <t>PLAČANCI 2</t>
  </si>
  <si>
    <t>LARIN IZBOR: IZGUBLJENI PRINC</t>
  </si>
  <si>
    <t>LARINA IZBIRA: IZGUBLJENI PRINC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</si>
</sst>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4">
      <selection activeCell="R31" sqref="R31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4"/>
      <c r="E4" s="8"/>
      <c r="F4" s="8"/>
      <c r="G4" s="19" t="s">
        <v>2</v>
      </c>
      <c r="H4" s="20"/>
      <c r="I4" s="20"/>
      <c r="J4" s="20"/>
      <c r="K4" s="81" t="s">
        <v>78</v>
      </c>
      <c r="L4" s="20"/>
      <c r="M4" s="82" t="s">
        <v>79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0.8052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0" t="s">
        <v>76</v>
      </c>
      <c r="L5" s="7"/>
      <c r="M5" s="83" t="s">
        <v>77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34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1">
        <v>41144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74</v>
      </c>
      <c r="D14" s="4" t="s">
        <v>75</v>
      </c>
      <c r="E14" s="15" t="s">
        <v>57</v>
      </c>
      <c r="F14" s="15" t="s">
        <v>36</v>
      </c>
      <c r="G14" s="37">
        <v>2</v>
      </c>
      <c r="H14" s="37">
        <v>22</v>
      </c>
      <c r="I14" s="22">
        <v>44168</v>
      </c>
      <c r="J14" s="22">
        <v>68122</v>
      </c>
      <c r="K14" s="99">
        <v>8489</v>
      </c>
      <c r="L14" s="99">
        <v>13060</v>
      </c>
      <c r="M14" s="64">
        <f>(I14/J14*100)-100</f>
        <v>-35.16338334165174</v>
      </c>
      <c r="N14" s="14">
        <f aca="true" t="shared" si="0" ref="N14:N28">I14/H14</f>
        <v>2007.6363636363637</v>
      </c>
      <c r="O14" s="73">
        <v>22</v>
      </c>
      <c r="P14" s="14">
        <v>101935</v>
      </c>
      <c r="Q14" s="14">
        <v>151889</v>
      </c>
      <c r="R14" s="14">
        <v>22883</v>
      </c>
      <c r="S14" s="14">
        <v>32882</v>
      </c>
      <c r="T14" s="64">
        <f>(P14/Q14*100)-100</f>
        <v>-32.888490937460915</v>
      </c>
      <c r="U14" s="75">
        <v>161222</v>
      </c>
      <c r="V14" s="14">
        <f aca="true" t="shared" si="1" ref="V14:V28">P14/O14</f>
        <v>4633.409090909091</v>
      </c>
      <c r="W14" s="75">
        <f aca="true" t="shared" si="2" ref="W14:W28">SUM(U14,P14)</f>
        <v>263157</v>
      </c>
      <c r="X14" s="75">
        <v>35793</v>
      </c>
      <c r="Y14" s="76">
        <f aca="true" t="shared" si="3" ref="Y14:Y28">SUM(X14,R14)</f>
        <v>58676</v>
      </c>
    </row>
    <row r="15" spans="1:25" ht="12.75">
      <c r="A15" s="72">
        <v>2</v>
      </c>
      <c r="B15" s="72" t="s">
        <v>50</v>
      </c>
      <c r="C15" s="4" t="s">
        <v>84</v>
      </c>
      <c r="D15" s="4" t="s">
        <v>85</v>
      </c>
      <c r="E15" s="15" t="s">
        <v>47</v>
      </c>
      <c r="F15" s="15" t="s">
        <v>42</v>
      </c>
      <c r="G15" s="37">
        <v>1</v>
      </c>
      <c r="H15" s="37">
        <v>6</v>
      </c>
      <c r="I15" s="14">
        <v>22108</v>
      </c>
      <c r="J15" s="14"/>
      <c r="K15" s="14">
        <v>4317</v>
      </c>
      <c r="L15" s="14"/>
      <c r="M15" s="64"/>
      <c r="N15" s="14">
        <f t="shared" si="0"/>
        <v>3684.6666666666665</v>
      </c>
      <c r="O15" s="73">
        <v>6</v>
      </c>
      <c r="P15" s="14">
        <v>43769</v>
      </c>
      <c r="Q15" s="14"/>
      <c r="R15" s="14">
        <v>9817</v>
      </c>
      <c r="S15" s="14"/>
      <c r="T15" s="64"/>
      <c r="U15" s="75">
        <v>1047</v>
      </c>
      <c r="V15" s="14">
        <f t="shared" si="1"/>
        <v>7294.833333333333</v>
      </c>
      <c r="W15" s="75">
        <f t="shared" si="2"/>
        <v>44816</v>
      </c>
      <c r="X15" s="75">
        <v>263</v>
      </c>
      <c r="Y15" s="76">
        <f t="shared" si="3"/>
        <v>10080</v>
      </c>
    </row>
    <row r="16" spans="1:25" ht="12.75">
      <c r="A16" s="72">
        <v>3</v>
      </c>
      <c r="B16" s="72">
        <v>2</v>
      </c>
      <c r="C16" s="4" t="s">
        <v>69</v>
      </c>
      <c r="D16" s="4" t="s">
        <v>69</v>
      </c>
      <c r="E16" s="15" t="s">
        <v>46</v>
      </c>
      <c r="F16" s="15" t="s">
        <v>36</v>
      </c>
      <c r="G16" s="37">
        <v>3</v>
      </c>
      <c r="H16" s="37">
        <v>8</v>
      </c>
      <c r="I16" s="24">
        <v>19144</v>
      </c>
      <c r="J16" s="24">
        <v>27310</v>
      </c>
      <c r="K16" s="24">
        <v>3777</v>
      </c>
      <c r="L16" s="24">
        <v>5385</v>
      </c>
      <c r="M16" s="64">
        <f>(I16/J16*100)-100</f>
        <v>-29.90113511534237</v>
      </c>
      <c r="N16" s="14">
        <f t="shared" si="0"/>
        <v>2393</v>
      </c>
      <c r="O16" s="38">
        <v>8</v>
      </c>
      <c r="P16" s="14">
        <v>40608</v>
      </c>
      <c r="Q16" s="14">
        <v>55223</v>
      </c>
      <c r="R16" s="14">
        <v>9157</v>
      </c>
      <c r="S16" s="14">
        <v>12324</v>
      </c>
      <c r="T16" s="64">
        <f>(P16/Q16*100)-100</f>
        <v>-26.46542201618891</v>
      </c>
      <c r="U16" s="75">
        <v>127513</v>
      </c>
      <c r="V16" s="14">
        <f t="shared" si="1"/>
        <v>5076</v>
      </c>
      <c r="W16" s="75">
        <f t="shared" si="2"/>
        <v>168121</v>
      </c>
      <c r="X16" s="75">
        <v>29556</v>
      </c>
      <c r="Y16" s="76">
        <f t="shared" si="3"/>
        <v>38713</v>
      </c>
    </row>
    <row r="17" spans="1:25" ht="12.75">
      <c r="A17" s="72">
        <v>4</v>
      </c>
      <c r="B17" s="72" t="s">
        <v>50</v>
      </c>
      <c r="C17" s="4" t="s">
        <v>86</v>
      </c>
      <c r="D17" s="4" t="s">
        <v>87</v>
      </c>
      <c r="E17" s="15" t="s">
        <v>47</v>
      </c>
      <c r="F17" s="15" t="s">
        <v>53</v>
      </c>
      <c r="G17" s="37">
        <v>1</v>
      </c>
      <c r="H17" s="37">
        <v>10</v>
      </c>
      <c r="I17" s="24">
        <v>16618</v>
      </c>
      <c r="J17" s="24"/>
      <c r="K17" s="92">
        <v>3311</v>
      </c>
      <c r="L17" s="92"/>
      <c r="M17" s="64"/>
      <c r="N17" s="14">
        <f t="shared" si="0"/>
        <v>1661.8</v>
      </c>
      <c r="O17" s="37">
        <v>10</v>
      </c>
      <c r="P17" s="22">
        <v>35731</v>
      </c>
      <c r="Q17" s="22"/>
      <c r="R17" s="22">
        <v>8257</v>
      </c>
      <c r="S17" s="22"/>
      <c r="T17" s="64"/>
      <c r="U17" s="75">
        <v>1317</v>
      </c>
      <c r="V17" s="14">
        <f t="shared" si="1"/>
        <v>3573.1</v>
      </c>
      <c r="W17" s="75">
        <f t="shared" si="2"/>
        <v>37048</v>
      </c>
      <c r="X17" s="75">
        <v>525</v>
      </c>
      <c r="Y17" s="76">
        <f t="shared" si="3"/>
        <v>8782</v>
      </c>
    </row>
    <row r="18" spans="1:25" ht="13.5" customHeight="1">
      <c r="A18" s="72">
        <v>5</v>
      </c>
      <c r="B18" s="72">
        <v>3</v>
      </c>
      <c r="C18" s="86" t="s">
        <v>61</v>
      </c>
      <c r="D18" s="86" t="s">
        <v>62</v>
      </c>
      <c r="E18" s="15" t="s">
        <v>49</v>
      </c>
      <c r="F18" s="15" t="s">
        <v>42</v>
      </c>
      <c r="G18" s="37">
        <v>7</v>
      </c>
      <c r="H18" s="37">
        <v>30</v>
      </c>
      <c r="I18" s="14">
        <v>12504</v>
      </c>
      <c r="J18" s="14">
        <v>20490</v>
      </c>
      <c r="K18" s="24">
        <v>2439</v>
      </c>
      <c r="L18" s="24">
        <v>4035</v>
      </c>
      <c r="M18" s="64">
        <f>(I18/J18*100)-100</f>
        <v>-38.97510980966325</v>
      </c>
      <c r="N18" s="14">
        <f t="shared" si="0"/>
        <v>416.8</v>
      </c>
      <c r="O18" s="37">
        <v>30</v>
      </c>
      <c r="P18" s="14">
        <v>27351</v>
      </c>
      <c r="Q18" s="14">
        <v>44138</v>
      </c>
      <c r="R18" s="14">
        <v>5915</v>
      </c>
      <c r="S18" s="14">
        <v>9466</v>
      </c>
      <c r="T18" s="64">
        <f>(P18/Q18*100)-100</f>
        <v>-38.03298744845711</v>
      </c>
      <c r="U18" s="94">
        <v>713336</v>
      </c>
      <c r="V18" s="14">
        <f t="shared" si="1"/>
        <v>911.7</v>
      </c>
      <c r="W18" s="75">
        <f t="shared" si="2"/>
        <v>740687</v>
      </c>
      <c r="X18" s="75">
        <v>152808</v>
      </c>
      <c r="Y18" s="76">
        <f t="shared" si="3"/>
        <v>158723</v>
      </c>
    </row>
    <row r="19" spans="1:25" ht="12.75">
      <c r="A19" s="72">
        <v>6</v>
      </c>
      <c r="B19" s="72">
        <v>4</v>
      </c>
      <c r="C19" s="86" t="s">
        <v>65</v>
      </c>
      <c r="D19" s="86" t="s">
        <v>66</v>
      </c>
      <c r="E19" s="15" t="s">
        <v>60</v>
      </c>
      <c r="F19" s="15" t="s">
        <v>42</v>
      </c>
      <c r="G19" s="37">
        <v>4</v>
      </c>
      <c r="H19" s="37">
        <v>11</v>
      </c>
      <c r="I19" s="24">
        <v>8199</v>
      </c>
      <c r="J19" s="24">
        <v>14488</v>
      </c>
      <c r="K19" s="14">
        <v>1571</v>
      </c>
      <c r="L19" s="14">
        <v>2754</v>
      </c>
      <c r="M19" s="64">
        <f>(I19/J19*100)-100</f>
        <v>-43.408337934842635</v>
      </c>
      <c r="N19" s="14">
        <f t="shared" si="0"/>
        <v>745.3636363636364</v>
      </c>
      <c r="O19" s="73">
        <v>11</v>
      </c>
      <c r="P19" s="14">
        <v>18621</v>
      </c>
      <c r="Q19" s="14">
        <v>32455</v>
      </c>
      <c r="R19" s="14">
        <v>4000</v>
      </c>
      <c r="S19" s="14">
        <v>6986</v>
      </c>
      <c r="T19" s="64">
        <f>(P19/Q19*100)-100</f>
        <v>-42.62517331690032</v>
      </c>
      <c r="U19" s="75">
        <v>168170</v>
      </c>
      <c r="V19" s="14">
        <f t="shared" si="1"/>
        <v>1692.8181818181818</v>
      </c>
      <c r="W19" s="75">
        <f t="shared" si="2"/>
        <v>186791</v>
      </c>
      <c r="X19" s="75">
        <v>36641</v>
      </c>
      <c r="Y19" s="76">
        <f t="shared" si="3"/>
        <v>40641</v>
      </c>
    </row>
    <row r="20" spans="1:25" ht="12.75">
      <c r="A20" s="72">
        <v>7</v>
      </c>
      <c r="B20" s="72">
        <v>5</v>
      </c>
      <c r="C20" s="4" t="s">
        <v>70</v>
      </c>
      <c r="D20" s="4" t="s">
        <v>71</v>
      </c>
      <c r="E20" s="15" t="s">
        <v>54</v>
      </c>
      <c r="F20" s="15" t="s">
        <v>53</v>
      </c>
      <c r="G20" s="37">
        <v>2</v>
      </c>
      <c r="H20" s="37">
        <v>7</v>
      </c>
      <c r="I20" s="24">
        <v>4815</v>
      </c>
      <c r="J20" s="24">
        <v>9339</v>
      </c>
      <c r="K20" s="96">
        <v>941</v>
      </c>
      <c r="L20" s="96">
        <v>1844</v>
      </c>
      <c r="M20" s="64">
        <f>(I20/J20*100)-100</f>
        <v>-48.44201734661099</v>
      </c>
      <c r="N20" s="14">
        <f t="shared" si="0"/>
        <v>687.8571428571429</v>
      </c>
      <c r="O20" s="73">
        <v>7</v>
      </c>
      <c r="P20" s="74">
        <v>9847</v>
      </c>
      <c r="Q20" s="74">
        <v>19279</v>
      </c>
      <c r="R20" s="74">
        <v>2331</v>
      </c>
      <c r="S20" s="74">
        <v>4336</v>
      </c>
      <c r="T20" s="64">
        <f>(P20/Q20*100)-100</f>
        <v>-48.92369936200011</v>
      </c>
      <c r="U20" s="75">
        <v>20152</v>
      </c>
      <c r="V20" s="14">
        <f t="shared" si="1"/>
        <v>1406.7142857142858</v>
      </c>
      <c r="W20" s="75">
        <f t="shared" si="2"/>
        <v>29999</v>
      </c>
      <c r="X20" s="75">
        <v>4516</v>
      </c>
      <c r="Y20" s="76">
        <f t="shared" si="3"/>
        <v>6847</v>
      </c>
    </row>
    <row r="21" spans="1:25" ht="12.75">
      <c r="A21" s="72">
        <v>8</v>
      </c>
      <c r="B21" s="72" t="s">
        <v>50</v>
      </c>
      <c r="C21" s="4" t="s">
        <v>80</v>
      </c>
      <c r="D21" s="4" t="s">
        <v>81</v>
      </c>
      <c r="E21" s="15" t="s">
        <v>47</v>
      </c>
      <c r="F21" s="15" t="s">
        <v>48</v>
      </c>
      <c r="G21" s="37">
        <v>1</v>
      </c>
      <c r="H21" s="37">
        <v>1</v>
      </c>
      <c r="I21" s="14">
        <v>1870</v>
      </c>
      <c r="J21" s="14"/>
      <c r="K21" s="96">
        <v>408</v>
      </c>
      <c r="L21" s="96"/>
      <c r="M21" s="64"/>
      <c r="N21" s="14">
        <f t="shared" si="0"/>
        <v>1870</v>
      </c>
      <c r="O21" s="38">
        <v>1</v>
      </c>
      <c r="P21" s="14">
        <v>4512</v>
      </c>
      <c r="Q21" s="14"/>
      <c r="R21" s="14">
        <v>1003</v>
      </c>
      <c r="S21" s="14"/>
      <c r="T21" s="64"/>
      <c r="U21" s="75">
        <v>4983</v>
      </c>
      <c r="V21" s="14">
        <f t="shared" si="1"/>
        <v>4512</v>
      </c>
      <c r="W21" s="75">
        <f t="shared" si="2"/>
        <v>9495</v>
      </c>
      <c r="X21" s="75">
        <v>1182</v>
      </c>
      <c r="Y21" s="76">
        <f t="shared" si="3"/>
        <v>2185</v>
      </c>
    </row>
    <row r="22" spans="1:25" ht="12.75">
      <c r="A22" s="72">
        <v>9</v>
      </c>
      <c r="B22" s="72" t="s">
        <v>50</v>
      </c>
      <c r="C22" s="4" t="s">
        <v>82</v>
      </c>
      <c r="D22" s="4" t="s">
        <v>83</v>
      </c>
      <c r="E22" s="15" t="s">
        <v>47</v>
      </c>
      <c r="F22" s="15" t="s">
        <v>48</v>
      </c>
      <c r="G22" s="37">
        <v>1</v>
      </c>
      <c r="H22" s="37">
        <v>2</v>
      </c>
      <c r="I22" s="24">
        <v>1819</v>
      </c>
      <c r="J22" s="24"/>
      <c r="K22" s="24">
        <v>232</v>
      </c>
      <c r="L22" s="24"/>
      <c r="M22" s="64"/>
      <c r="N22" s="14">
        <f t="shared" si="0"/>
        <v>909.5</v>
      </c>
      <c r="O22" s="73">
        <v>2</v>
      </c>
      <c r="P22" s="14">
        <v>3355</v>
      </c>
      <c r="Q22" s="14"/>
      <c r="R22" s="14">
        <v>595</v>
      </c>
      <c r="S22" s="14"/>
      <c r="T22" s="64"/>
      <c r="U22" s="75">
        <v>4140</v>
      </c>
      <c r="V22" s="14">
        <f t="shared" si="1"/>
        <v>1677.5</v>
      </c>
      <c r="W22" s="75">
        <f t="shared" si="2"/>
        <v>7495</v>
      </c>
      <c r="X22" s="75">
        <v>1000</v>
      </c>
      <c r="Y22" s="76">
        <f t="shared" si="3"/>
        <v>1595</v>
      </c>
    </row>
    <row r="23" spans="1:25" ht="12.75">
      <c r="A23" s="72">
        <v>10</v>
      </c>
      <c r="B23" s="72">
        <v>8</v>
      </c>
      <c r="C23" s="4" t="s">
        <v>55</v>
      </c>
      <c r="D23" s="4" t="s">
        <v>56</v>
      </c>
      <c r="E23" s="15" t="s">
        <v>47</v>
      </c>
      <c r="F23" s="15" t="s">
        <v>42</v>
      </c>
      <c r="G23" s="37">
        <v>15</v>
      </c>
      <c r="H23" s="37">
        <v>4</v>
      </c>
      <c r="I23" s="24">
        <v>1265</v>
      </c>
      <c r="J23" s="24">
        <v>1407</v>
      </c>
      <c r="K23" s="24">
        <v>273</v>
      </c>
      <c r="L23" s="24">
        <v>278</v>
      </c>
      <c r="M23" s="64">
        <f aca="true" t="shared" si="4" ref="M23:M28">(I23/J23*100)-100</f>
        <v>-10.092395167022033</v>
      </c>
      <c r="N23" s="14">
        <f t="shared" si="0"/>
        <v>316.25</v>
      </c>
      <c r="O23" s="73">
        <v>4</v>
      </c>
      <c r="P23" s="14">
        <v>2366</v>
      </c>
      <c r="Q23" s="14">
        <v>2695</v>
      </c>
      <c r="R23" s="14">
        <v>528</v>
      </c>
      <c r="S23" s="14">
        <v>579</v>
      </c>
      <c r="T23" s="64">
        <f aca="true" t="shared" si="5" ref="T23:T28">(P23/Q23*100)-100</f>
        <v>-12.20779220779221</v>
      </c>
      <c r="U23" s="75">
        <v>66841</v>
      </c>
      <c r="V23" s="14">
        <f t="shared" si="1"/>
        <v>591.5</v>
      </c>
      <c r="W23" s="75">
        <f t="shared" si="2"/>
        <v>69207</v>
      </c>
      <c r="X23" s="77">
        <v>13906</v>
      </c>
      <c r="Y23" s="76">
        <f t="shared" si="3"/>
        <v>14434</v>
      </c>
    </row>
    <row r="24" spans="1:25" ht="12.75">
      <c r="A24" s="72">
        <v>11</v>
      </c>
      <c r="B24" s="72">
        <v>7</v>
      </c>
      <c r="C24" s="4" t="s">
        <v>67</v>
      </c>
      <c r="D24" s="4" t="s">
        <v>68</v>
      </c>
      <c r="E24" s="15" t="s">
        <v>47</v>
      </c>
      <c r="F24" s="15" t="s">
        <v>48</v>
      </c>
      <c r="G24" s="37">
        <v>4</v>
      </c>
      <c r="H24" s="37">
        <v>2</v>
      </c>
      <c r="I24" s="24">
        <v>811</v>
      </c>
      <c r="J24" s="24">
        <v>1856</v>
      </c>
      <c r="K24" s="24">
        <v>153</v>
      </c>
      <c r="L24" s="24">
        <v>354</v>
      </c>
      <c r="M24" s="64">
        <f t="shared" si="4"/>
        <v>-56.303879310344826</v>
      </c>
      <c r="N24" s="14">
        <f t="shared" si="0"/>
        <v>405.5</v>
      </c>
      <c r="O24" s="37">
        <v>2</v>
      </c>
      <c r="P24" s="14">
        <v>2099</v>
      </c>
      <c r="Q24" s="14">
        <v>3859</v>
      </c>
      <c r="R24" s="14">
        <v>485</v>
      </c>
      <c r="S24" s="14">
        <v>821</v>
      </c>
      <c r="T24" s="64">
        <f t="shared" si="5"/>
        <v>-45.6076703809277</v>
      </c>
      <c r="U24" s="75">
        <v>8373</v>
      </c>
      <c r="V24" s="14">
        <f t="shared" si="1"/>
        <v>1049.5</v>
      </c>
      <c r="W24" s="75">
        <f t="shared" si="2"/>
        <v>10472</v>
      </c>
      <c r="X24" s="77">
        <v>1763</v>
      </c>
      <c r="Y24" s="76">
        <f t="shared" si="3"/>
        <v>2248</v>
      </c>
    </row>
    <row r="25" spans="1:25" ht="12.75" customHeight="1">
      <c r="A25" s="72">
        <v>12</v>
      </c>
      <c r="B25" s="72">
        <v>9</v>
      </c>
      <c r="C25" s="4" t="s">
        <v>58</v>
      </c>
      <c r="D25" s="4" t="s">
        <v>59</v>
      </c>
      <c r="E25" s="15" t="s">
        <v>47</v>
      </c>
      <c r="F25" s="15" t="s">
        <v>48</v>
      </c>
      <c r="G25" s="37">
        <v>8</v>
      </c>
      <c r="H25" s="37">
        <v>4</v>
      </c>
      <c r="I25" s="92">
        <v>923</v>
      </c>
      <c r="J25" s="92">
        <v>1180</v>
      </c>
      <c r="K25" s="95">
        <v>226</v>
      </c>
      <c r="L25" s="95">
        <v>239</v>
      </c>
      <c r="M25" s="64">
        <f t="shared" si="4"/>
        <v>-21.77966101694915</v>
      </c>
      <c r="N25" s="14">
        <f t="shared" si="0"/>
        <v>230.75</v>
      </c>
      <c r="O25" s="73">
        <v>4</v>
      </c>
      <c r="P25" s="22">
        <v>2063</v>
      </c>
      <c r="Q25" s="22">
        <v>2614</v>
      </c>
      <c r="R25" s="92">
        <v>571</v>
      </c>
      <c r="S25" s="92">
        <v>625</v>
      </c>
      <c r="T25" s="64">
        <f t="shared" si="5"/>
        <v>-21.078806426931905</v>
      </c>
      <c r="U25" s="77">
        <v>54251</v>
      </c>
      <c r="V25" s="14">
        <f t="shared" si="1"/>
        <v>515.75</v>
      </c>
      <c r="W25" s="75">
        <f t="shared" si="2"/>
        <v>56314</v>
      </c>
      <c r="X25" s="75">
        <v>12564</v>
      </c>
      <c r="Y25" s="76">
        <f t="shared" si="3"/>
        <v>13135</v>
      </c>
    </row>
    <row r="26" spans="1:25" ht="12.75" customHeight="1">
      <c r="A26" s="72">
        <v>13</v>
      </c>
      <c r="B26" s="72">
        <v>6</v>
      </c>
      <c r="C26" s="4" t="s">
        <v>63</v>
      </c>
      <c r="D26" s="4" t="s">
        <v>64</v>
      </c>
      <c r="E26" s="15" t="s">
        <v>54</v>
      </c>
      <c r="F26" s="15" t="s">
        <v>53</v>
      </c>
      <c r="G26" s="37">
        <v>6</v>
      </c>
      <c r="H26" s="37">
        <v>14</v>
      </c>
      <c r="I26" s="14">
        <v>848</v>
      </c>
      <c r="J26" s="14">
        <v>2522</v>
      </c>
      <c r="K26" s="14">
        <v>177</v>
      </c>
      <c r="L26" s="14">
        <v>462</v>
      </c>
      <c r="M26" s="64">
        <f t="shared" si="4"/>
        <v>-66.37589214908803</v>
      </c>
      <c r="N26" s="14">
        <f t="shared" si="0"/>
        <v>60.57142857142857</v>
      </c>
      <c r="O26" s="73">
        <v>14</v>
      </c>
      <c r="P26" s="22">
        <v>1715</v>
      </c>
      <c r="Q26" s="22">
        <v>5764</v>
      </c>
      <c r="R26" s="22">
        <v>390</v>
      </c>
      <c r="S26" s="22">
        <v>1212</v>
      </c>
      <c r="T26" s="64">
        <f t="shared" si="5"/>
        <v>-70.24635669673837</v>
      </c>
      <c r="U26" s="77">
        <v>122308</v>
      </c>
      <c r="V26" s="14">
        <f t="shared" si="1"/>
        <v>122.5</v>
      </c>
      <c r="W26" s="75">
        <f t="shared" si="2"/>
        <v>124023</v>
      </c>
      <c r="X26" s="75">
        <v>25249</v>
      </c>
      <c r="Y26" s="76">
        <f t="shared" si="3"/>
        <v>25639</v>
      </c>
    </row>
    <row r="27" spans="1:25" ht="12.75">
      <c r="A27" s="72">
        <v>14</v>
      </c>
      <c r="B27" s="72">
        <v>11</v>
      </c>
      <c r="C27" s="4" t="s">
        <v>51</v>
      </c>
      <c r="D27" s="4" t="s">
        <v>52</v>
      </c>
      <c r="E27" s="15" t="s">
        <v>47</v>
      </c>
      <c r="F27" s="15" t="s">
        <v>48</v>
      </c>
      <c r="G27" s="37">
        <v>15</v>
      </c>
      <c r="H27" s="37">
        <v>4</v>
      </c>
      <c r="I27" s="24">
        <v>210</v>
      </c>
      <c r="J27" s="24">
        <v>377</v>
      </c>
      <c r="K27" s="14">
        <v>39</v>
      </c>
      <c r="L27" s="14">
        <v>69</v>
      </c>
      <c r="M27" s="64">
        <f t="shared" si="4"/>
        <v>-44.297082228116714</v>
      </c>
      <c r="N27" s="14">
        <f t="shared" si="0"/>
        <v>52.5</v>
      </c>
      <c r="O27" s="38">
        <v>4</v>
      </c>
      <c r="P27" s="14">
        <v>210</v>
      </c>
      <c r="Q27" s="14">
        <v>927</v>
      </c>
      <c r="R27" s="14">
        <v>39</v>
      </c>
      <c r="S27" s="14">
        <v>183</v>
      </c>
      <c r="T27" s="64">
        <f t="shared" si="5"/>
        <v>-77.3462783171521</v>
      </c>
      <c r="U27" s="75">
        <v>33449</v>
      </c>
      <c r="V27" s="14">
        <f t="shared" si="1"/>
        <v>52.5</v>
      </c>
      <c r="W27" s="75">
        <f t="shared" si="2"/>
        <v>33659</v>
      </c>
      <c r="X27" s="77">
        <v>7548</v>
      </c>
      <c r="Y27" s="76">
        <f t="shared" si="3"/>
        <v>7587</v>
      </c>
    </row>
    <row r="28" spans="1:25" ht="12.75">
      <c r="A28" s="72">
        <v>15</v>
      </c>
      <c r="B28" s="72">
        <v>12</v>
      </c>
      <c r="C28" s="4" t="s">
        <v>72</v>
      </c>
      <c r="D28" s="4" t="s">
        <v>73</v>
      </c>
      <c r="E28" s="15" t="s">
        <v>47</v>
      </c>
      <c r="F28" s="15" t="s">
        <v>53</v>
      </c>
      <c r="G28" s="37">
        <v>2</v>
      </c>
      <c r="H28" s="37">
        <v>1</v>
      </c>
      <c r="I28" s="24">
        <v>131</v>
      </c>
      <c r="J28" s="24">
        <v>208</v>
      </c>
      <c r="K28" s="96">
        <v>31</v>
      </c>
      <c r="L28" s="96">
        <v>160</v>
      </c>
      <c r="M28" s="64">
        <f t="shared" si="4"/>
        <v>-37.019230769230774</v>
      </c>
      <c r="N28" s="14">
        <f t="shared" si="0"/>
        <v>131</v>
      </c>
      <c r="O28" s="38">
        <v>1</v>
      </c>
      <c r="P28" s="14">
        <v>131</v>
      </c>
      <c r="Q28" s="14">
        <v>365</v>
      </c>
      <c r="R28" s="14">
        <v>31</v>
      </c>
      <c r="S28" s="14">
        <v>200</v>
      </c>
      <c r="T28" s="64">
        <f t="shared" si="5"/>
        <v>-64.10958904109589</v>
      </c>
      <c r="U28" s="75">
        <v>365</v>
      </c>
      <c r="V28" s="14">
        <f t="shared" si="1"/>
        <v>131</v>
      </c>
      <c r="W28" s="75">
        <f t="shared" si="2"/>
        <v>496</v>
      </c>
      <c r="X28" s="77">
        <v>200</v>
      </c>
      <c r="Y28" s="76">
        <f t="shared" si="3"/>
        <v>231</v>
      </c>
    </row>
    <row r="29" spans="1:25" ht="12.75">
      <c r="A29" s="72">
        <v>16</v>
      </c>
      <c r="B29" s="72"/>
      <c r="C29" s="4"/>
      <c r="D29" s="4"/>
      <c r="E29" s="15"/>
      <c r="F29" s="15"/>
      <c r="G29" s="37"/>
      <c r="H29" s="37"/>
      <c r="I29" s="24"/>
      <c r="J29" s="24"/>
      <c r="K29" s="24"/>
      <c r="L29" s="24"/>
      <c r="M29" s="64"/>
      <c r="N29" s="14"/>
      <c r="O29" s="73"/>
      <c r="P29" s="22"/>
      <c r="Q29" s="22"/>
      <c r="R29" s="22"/>
      <c r="S29" s="22"/>
      <c r="T29" s="64"/>
      <c r="U29" s="75"/>
      <c r="V29" s="14"/>
      <c r="W29" s="75"/>
      <c r="X29" s="77"/>
      <c r="Y29" s="76"/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24"/>
      <c r="J30" s="24"/>
      <c r="K30" s="14"/>
      <c r="L30" s="14"/>
      <c r="M30" s="64"/>
      <c r="N30" s="14"/>
      <c r="O30" s="38"/>
      <c r="P30" s="14"/>
      <c r="Q30" s="14"/>
      <c r="R30" s="14"/>
      <c r="S30" s="14"/>
      <c r="T30" s="64"/>
      <c r="U30" s="75"/>
      <c r="V30" s="14"/>
      <c r="W30" s="75"/>
      <c r="X30" s="75"/>
      <c r="Y30" s="76"/>
    </row>
    <row r="31" spans="1:25" ht="12.75">
      <c r="A31" s="72">
        <v>18</v>
      </c>
      <c r="B31" s="72"/>
      <c r="C31" s="97"/>
      <c r="D31" s="4"/>
      <c r="E31" s="15"/>
      <c r="F31" s="15"/>
      <c r="G31" s="37"/>
      <c r="H31" s="37"/>
      <c r="I31" s="24"/>
      <c r="J31" s="24"/>
      <c r="K31" s="95"/>
      <c r="L31" s="95"/>
      <c r="M31" s="64"/>
      <c r="N31" s="14"/>
      <c r="O31" s="73"/>
      <c r="P31" s="22"/>
      <c r="Q31" s="22"/>
      <c r="R31" s="22"/>
      <c r="S31" s="22"/>
      <c r="T31" s="64"/>
      <c r="U31" s="93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22"/>
      <c r="L32" s="22"/>
      <c r="M32" s="64"/>
      <c r="N32" s="14"/>
      <c r="O32" s="37"/>
      <c r="P32" s="22"/>
      <c r="Q32" s="22"/>
      <c r="R32" s="22"/>
      <c r="S32" s="22"/>
      <c r="T32" s="64"/>
      <c r="U32" s="93"/>
      <c r="V32" s="14"/>
      <c r="W32" s="75"/>
      <c r="X32" s="75"/>
      <c r="Y32" s="76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22"/>
      <c r="L33" s="22"/>
      <c r="M33" s="64"/>
      <c r="N33" s="14"/>
      <c r="O33" s="73"/>
      <c r="P33" s="14"/>
      <c r="Q33" s="14"/>
      <c r="R33" s="14"/>
      <c r="S33" s="14"/>
      <c r="T33" s="64"/>
      <c r="U33" s="98"/>
      <c r="V33" s="14"/>
      <c r="W33" s="75"/>
      <c r="X33" s="89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126</v>
      </c>
      <c r="I34" s="31">
        <f>SUM(I14:I33)</f>
        <v>135433</v>
      </c>
      <c r="J34" s="31">
        <v>232940</v>
      </c>
      <c r="K34" s="31">
        <f>SUM(K14:K33)</f>
        <v>26384</v>
      </c>
      <c r="L34" s="31">
        <v>44683</v>
      </c>
      <c r="M34" s="68">
        <f>(I34/J34*100)-100</f>
        <v>-41.85927706705589</v>
      </c>
      <c r="N34" s="32">
        <f>I34/H34</f>
        <v>1074.8650793650793</v>
      </c>
      <c r="O34" s="34">
        <f>SUM(O14:O33)</f>
        <v>126</v>
      </c>
      <c r="P34" s="31">
        <f>SUM(P14:P33)</f>
        <v>294313</v>
      </c>
      <c r="Q34" s="31">
        <v>348995</v>
      </c>
      <c r="R34" s="31">
        <f>SUM(R14:R33)</f>
        <v>66002</v>
      </c>
      <c r="S34" s="31">
        <v>70166</v>
      </c>
      <c r="T34" s="68">
        <f>(P34/Q34*100)-100</f>
        <v>-15.668419318328347</v>
      </c>
      <c r="U34" s="78">
        <f>SUM(U14:U33)</f>
        <v>1487467</v>
      </c>
      <c r="V34" s="32">
        <f>P34/O34</f>
        <v>2335.8174603174602</v>
      </c>
      <c r="W34" s="90">
        <f>SUM(U34,P34)</f>
        <v>1781780</v>
      </c>
      <c r="X34" s="79">
        <f>SUM(X14:X33)</f>
        <v>323514</v>
      </c>
      <c r="Y34" s="35">
        <f>SUM(Y14:Y33)</f>
        <v>389516</v>
      </c>
    </row>
    <row r="35" spans="9:12" ht="12.75">
      <c r="I35" s="23"/>
      <c r="J35" s="23"/>
      <c r="K35" s="23"/>
      <c r="L35" s="23"/>
    </row>
    <row r="36" ht="12.75">
      <c r="Y36" s="88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85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17 - Aug</v>
      </c>
      <c r="L4" s="20"/>
      <c r="M4" s="62" t="str">
        <f>'WEEKLY COMPETITIVE REPORT'!M4</f>
        <v>19 - Aug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0.8052</v>
      </c>
    </row>
    <row r="5" spans="1:25" s="2" customFormat="1" ht="11.25">
      <c r="A5" s="8"/>
      <c r="B5" s="8"/>
      <c r="C5" s="8" t="s">
        <v>0</v>
      </c>
      <c r="D5" s="8"/>
      <c r="E5" s="87"/>
      <c r="F5" s="8"/>
      <c r="G5" s="3" t="s">
        <v>4</v>
      </c>
      <c r="H5" s="7"/>
      <c r="I5" s="7"/>
      <c r="J5" s="7"/>
      <c r="K5" s="67" t="str">
        <f>'WEEKLY COMPETITIVE REPORT'!K5</f>
        <v>16 - Aug</v>
      </c>
      <c r="L5" s="7"/>
      <c r="M5" s="63" t="str">
        <f>'WEEKLY COMPETITIVE REPORT'!M5</f>
        <v>22 - Aug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34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41144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MADAGASCAR 3</v>
      </c>
      <c r="D14" s="4" t="str">
        <f>'WEEKLY COMPETITIVE REPORT'!D14</f>
        <v>MADAGASKAR 3</v>
      </c>
      <c r="E14" s="4" t="str">
        <f>'WEEKLY COMPETITIVE REPORT'!E14</f>
        <v>PAR</v>
      </c>
      <c r="F14" s="4" t="str">
        <f>'WEEKLY COMPETITIVE REPORT'!F14</f>
        <v>Karantanija</v>
      </c>
      <c r="G14" s="37">
        <f>'WEEKLY COMPETITIVE REPORT'!G14</f>
        <v>2</v>
      </c>
      <c r="H14" s="37">
        <f>'WEEKLY COMPETITIVE REPORT'!H14</f>
        <v>22</v>
      </c>
      <c r="I14" s="14">
        <f>'WEEKLY COMPETITIVE REPORT'!I14/Y4</f>
        <v>54853.45255837059</v>
      </c>
      <c r="J14" s="14">
        <f>'WEEKLY COMPETITIVE REPORT'!J14/Y4</f>
        <v>84602.58320914059</v>
      </c>
      <c r="K14" s="22">
        <f>'WEEKLY COMPETITIVE REPORT'!K14</f>
        <v>8489</v>
      </c>
      <c r="L14" s="22">
        <f>'WEEKLY COMPETITIVE REPORT'!L14</f>
        <v>13060</v>
      </c>
      <c r="M14" s="64">
        <f>'WEEKLY COMPETITIVE REPORT'!M14</f>
        <v>-35.16338334165174</v>
      </c>
      <c r="N14" s="14">
        <f aca="true" t="shared" si="0" ref="N14:N20">I14/H14</f>
        <v>2493.3387526532088</v>
      </c>
      <c r="O14" s="37">
        <f>'WEEKLY COMPETITIVE REPORT'!O14</f>
        <v>22</v>
      </c>
      <c r="P14" s="14">
        <f>'WEEKLY COMPETITIVE REPORT'!P14/Y4</f>
        <v>126595.87680079482</v>
      </c>
      <c r="Q14" s="14">
        <f>'WEEKLY COMPETITIVE REPORT'!Q14/Y4</f>
        <v>188635.1217088922</v>
      </c>
      <c r="R14" s="22">
        <f>'WEEKLY COMPETITIVE REPORT'!R14</f>
        <v>22883</v>
      </c>
      <c r="S14" s="22">
        <f>'WEEKLY COMPETITIVE REPORT'!S14</f>
        <v>32882</v>
      </c>
      <c r="T14" s="64">
        <f>'WEEKLY COMPETITIVE REPORT'!T14</f>
        <v>-32.888490937460915</v>
      </c>
      <c r="U14" s="14">
        <f>'WEEKLY COMPETITIVE REPORT'!U14/Y4</f>
        <v>200226.0307998013</v>
      </c>
      <c r="V14" s="14">
        <f aca="true" t="shared" si="1" ref="V14:V20">P14/O14</f>
        <v>5754.358036399764</v>
      </c>
      <c r="W14" s="25">
        <f aca="true" t="shared" si="2" ref="W14:W20">P14+U14</f>
        <v>326821.9076005961</v>
      </c>
      <c r="X14" s="22">
        <f>'WEEKLY COMPETITIVE REPORT'!X14</f>
        <v>35793</v>
      </c>
      <c r="Y14" s="56">
        <f>'WEEKLY COMPETITIVE REPORT'!Y14</f>
        <v>58676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EXPENDABLES 2</v>
      </c>
      <c r="D15" s="4" t="str">
        <f>'WEEKLY COMPETITIVE REPORT'!D15</f>
        <v>PLAČANCI 2</v>
      </c>
      <c r="E15" s="4" t="str">
        <f>'WEEKLY COMPETITIVE REPORT'!E15</f>
        <v>IND</v>
      </c>
      <c r="F15" s="4" t="str">
        <f>'WEEKLY COMPETITIVE REPORT'!F15</f>
        <v>Blitz</v>
      </c>
      <c r="G15" s="37">
        <f>'WEEKLY COMPETITIVE REPORT'!G15</f>
        <v>1</v>
      </c>
      <c r="H15" s="37">
        <f>'WEEKLY COMPETITIVE REPORT'!H15</f>
        <v>6</v>
      </c>
      <c r="I15" s="14">
        <f>'WEEKLY COMPETITIVE REPORT'!I15/Y4</f>
        <v>27456.532538499752</v>
      </c>
      <c r="J15" s="14">
        <f>'WEEKLY COMPETITIVE REPORT'!J15/Y4</f>
        <v>0</v>
      </c>
      <c r="K15" s="22">
        <f>'WEEKLY COMPETITIVE REPORT'!K15</f>
        <v>4317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4576.088756416625</v>
      </c>
      <c r="O15" s="37">
        <f>'WEEKLY COMPETITIVE REPORT'!O15</f>
        <v>6</v>
      </c>
      <c r="P15" s="14">
        <f>'WEEKLY COMPETITIVE REPORT'!P15/Y4</f>
        <v>54357.92349726776</v>
      </c>
      <c r="Q15" s="14">
        <f>'WEEKLY COMPETITIVE REPORT'!Q15/Y4</f>
        <v>0</v>
      </c>
      <c r="R15" s="22">
        <f>'WEEKLY COMPETITIVE REPORT'!R15</f>
        <v>9817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1300.2980625931446</v>
      </c>
      <c r="V15" s="14">
        <f t="shared" si="1"/>
        <v>9059.653916211293</v>
      </c>
      <c r="W15" s="25">
        <f t="shared" si="2"/>
        <v>55658.221559860904</v>
      </c>
      <c r="X15" s="22">
        <f>'WEEKLY COMPETITIVE REPORT'!X15</f>
        <v>263</v>
      </c>
      <c r="Y15" s="56">
        <f>'WEEKLY COMPETITIVE REPORT'!Y15</f>
        <v>10080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TED</v>
      </c>
      <c r="D16" s="4" t="str">
        <f>'WEEKLY COMPETITIVE REPORT'!D16</f>
        <v>TED</v>
      </c>
      <c r="E16" s="4" t="str">
        <f>'WEEKLY COMPETITIVE REPORT'!E16</f>
        <v>UNI</v>
      </c>
      <c r="F16" s="4" t="str">
        <f>'WEEKLY COMPETITIVE REPORT'!F16</f>
        <v>Karantanija</v>
      </c>
      <c r="G16" s="37">
        <f>'WEEKLY COMPETITIVE REPORT'!G16</f>
        <v>3</v>
      </c>
      <c r="H16" s="37">
        <f>'WEEKLY COMPETITIVE REPORT'!H16</f>
        <v>8</v>
      </c>
      <c r="I16" s="14">
        <f>'WEEKLY COMPETITIVE REPORT'!I16/Y4</f>
        <v>23775.45951316443</v>
      </c>
      <c r="J16" s="14">
        <f>'WEEKLY COMPETITIVE REPORT'!J16/Y4</f>
        <v>33917.0392449081</v>
      </c>
      <c r="K16" s="22">
        <f>'WEEKLY COMPETITIVE REPORT'!K16</f>
        <v>3777</v>
      </c>
      <c r="L16" s="22">
        <f>'WEEKLY COMPETITIVE REPORT'!L16</f>
        <v>5385</v>
      </c>
      <c r="M16" s="64">
        <f>'WEEKLY COMPETITIVE REPORT'!M16</f>
        <v>-29.90113511534237</v>
      </c>
      <c r="N16" s="14">
        <f t="shared" si="0"/>
        <v>2971.932439145554</v>
      </c>
      <c r="O16" s="37">
        <f>'WEEKLY COMPETITIVE REPORT'!O16</f>
        <v>8</v>
      </c>
      <c r="P16" s="14">
        <f>'WEEKLY COMPETITIVE REPORT'!P16/Y4</f>
        <v>50432.19076005961</v>
      </c>
      <c r="Q16" s="14">
        <f>'WEEKLY COMPETITIVE REPORT'!Q16/Y4</f>
        <v>68582.9607550919</v>
      </c>
      <c r="R16" s="22">
        <f>'WEEKLY COMPETITIVE REPORT'!R16</f>
        <v>9157</v>
      </c>
      <c r="S16" s="22">
        <f>'WEEKLY COMPETITIVE REPORT'!S16</f>
        <v>12324</v>
      </c>
      <c r="T16" s="64">
        <f>'WEEKLY COMPETITIVE REPORT'!T16</f>
        <v>-26.46542201618891</v>
      </c>
      <c r="U16" s="14">
        <f>'WEEKLY COMPETITIVE REPORT'!U16/Y4</f>
        <v>158361.89766517634</v>
      </c>
      <c r="V16" s="14">
        <f t="shared" si="1"/>
        <v>6304.023845007451</v>
      </c>
      <c r="W16" s="25">
        <f t="shared" si="2"/>
        <v>208794.08842523594</v>
      </c>
      <c r="X16" s="22">
        <f>'WEEKLY COMPETITIVE REPORT'!X16</f>
        <v>29556</v>
      </c>
      <c r="Y16" s="56">
        <f>'WEEKLY COMPETITIVE REPORT'!Y16</f>
        <v>38713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LARIN IZBOR: IZGUBLJENI PRINC</v>
      </c>
      <c r="D17" s="4" t="str">
        <f>'WEEKLY COMPETITIVE REPORT'!D17</f>
        <v>LARINA IZBIRA: IZGUBLJENI PRINC</v>
      </c>
      <c r="E17" s="4" t="str">
        <f>'WEEKLY COMPETITIVE REPORT'!E17</f>
        <v>IND</v>
      </c>
      <c r="F17" s="4" t="str">
        <f>'WEEKLY COMPETITIVE REPORT'!F17</f>
        <v>CF</v>
      </c>
      <c r="G17" s="37">
        <f>'WEEKLY COMPETITIVE REPORT'!G17</f>
        <v>1</v>
      </c>
      <c r="H17" s="37">
        <f>'WEEKLY COMPETITIVE REPORT'!H17</f>
        <v>10</v>
      </c>
      <c r="I17" s="14">
        <f>'WEEKLY COMPETITIVE REPORT'!I17/Y4</f>
        <v>20638.350720317932</v>
      </c>
      <c r="J17" s="14">
        <f>'WEEKLY COMPETITIVE REPORT'!J17/Y4</f>
        <v>0</v>
      </c>
      <c r="K17" s="22">
        <f>'WEEKLY COMPETITIVE REPORT'!K17</f>
        <v>3311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2063.835072031793</v>
      </c>
      <c r="O17" s="37">
        <f>'WEEKLY COMPETITIVE REPORT'!O17</f>
        <v>10</v>
      </c>
      <c r="P17" s="14">
        <f>'WEEKLY COMPETITIVE REPORT'!P17/Y4</f>
        <v>44375.310481867855</v>
      </c>
      <c r="Q17" s="14">
        <f>'WEEKLY COMPETITIVE REPORT'!Q17/Y4</f>
        <v>0</v>
      </c>
      <c r="R17" s="22">
        <f>'WEEKLY COMPETITIVE REPORT'!R17</f>
        <v>8257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1635.6184798807749</v>
      </c>
      <c r="V17" s="14">
        <f t="shared" si="1"/>
        <v>4437.5310481867855</v>
      </c>
      <c r="W17" s="25">
        <f t="shared" si="2"/>
        <v>46010.92896174863</v>
      </c>
      <c r="X17" s="22">
        <f>'WEEKLY COMPETITIVE REPORT'!X17</f>
        <v>525</v>
      </c>
      <c r="Y17" s="56">
        <f>'WEEKLY COMPETITIVE REPORT'!Y17</f>
        <v>8782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ICE AGE 4: CONTINENTAL DRIFT</v>
      </c>
      <c r="D18" s="4" t="str">
        <f>'WEEKLY COMPETITIVE REPORT'!D18</f>
        <v>LEDENA DOBA 4: CELINSKI PREMIKI</v>
      </c>
      <c r="E18" s="4" t="str">
        <f>'WEEKLY COMPETITIVE REPORT'!E18</f>
        <v>FOX</v>
      </c>
      <c r="F18" s="4" t="str">
        <f>'WEEKLY COMPETITIVE REPORT'!F18</f>
        <v>Blitz</v>
      </c>
      <c r="G18" s="37">
        <f>'WEEKLY COMPETITIVE REPORT'!G18</f>
        <v>7</v>
      </c>
      <c r="H18" s="37">
        <f>'WEEKLY COMPETITIVE REPORT'!H18</f>
        <v>30</v>
      </c>
      <c r="I18" s="14">
        <f>'WEEKLY COMPETITIVE REPORT'!I18/Y4</f>
        <v>15529.061102831594</v>
      </c>
      <c r="J18" s="14">
        <f>'WEEKLY COMPETITIVE REPORT'!J18/Y4</f>
        <v>25447.093889716838</v>
      </c>
      <c r="K18" s="22">
        <f>'WEEKLY COMPETITIVE REPORT'!K18</f>
        <v>2439</v>
      </c>
      <c r="L18" s="22">
        <f>'WEEKLY COMPETITIVE REPORT'!L18</f>
        <v>4035</v>
      </c>
      <c r="M18" s="64">
        <f>'WEEKLY COMPETITIVE REPORT'!M18</f>
        <v>-38.97510980966325</v>
      </c>
      <c r="N18" s="14">
        <f t="shared" si="0"/>
        <v>517.6353700943865</v>
      </c>
      <c r="O18" s="37">
        <f>'WEEKLY COMPETITIVE REPORT'!O18</f>
        <v>30</v>
      </c>
      <c r="P18" s="14">
        <f>'WEEKLY COMPETITIVE REPORT'!P18/Y4</f>
        <v>33967.95827123696</v>
      </c>
      <c r="Q18" s="14">
        <f>'WEEKLY COMPETITIVE REPORT'!Q18/Y4</f>
        <v>54816.194734227516</v>
      </c>
      <c r="R18" s="22">
        <f>'WEEKLY COMPETITIVE REPORT'!R18</f>
        <v>5915</v>
      </c>
      <c r="S18" s="22">
        <f>'WEEKLY COMPETITIVE REPORT'!S18</f>
        <v>9466</v>
      </c>
      <c r="T18" s="64">
        <f>'WEEKLY COMPETITIVE REPORT'!T18</f>
        <v>-38.03298744845711</v>
      </c>
      <c r="U18" s="14">
        <f>'WEEKLY COMPETITIVE REPORT'!U18/Y4</f>
        <v>885911.5747640338</v>
      </c>
      <c r="V18" s="14">
        <f t="shared" si="1"/>
        <v>1132.2652757078986</v>
      </c>
      <c r="W18" s="25">
        <f t="shared" si="2"/>
        <v>919879.5330352708</v>
      </c>
      <c r="X18" s="22">
        <f>'WEEKLY COMPETITIVE REPORT'!X18</f>
        <v>152808</v>
      </c>
      <c r="Y18" s="56">
        <f>'WEEKLY COMPETITIVE REPORT'!Y18</f>
        <v>158723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THE DARK KNIGHT RISES</v>
      </c>
      <c r="D19" s="4" t="str">
        <f>'WEEKLY COMPETITIVE REPORT'!D19</f>
        <v>VZPON VITEZA TEME</v>
      </c>
      <c r="E19" s="4" t="str">
        <f>'WEEKLY COMPETITIVE REPORT'!E19</f>
        <v>WB</v>
      </c>
      <c r="F19" s="4" t="str">
        <f>'WEEKLY COMPETITIVE REPORT'!F19</f>
        <v>Blitz</v>
      </c>
      <c r="G19" s="37">
        <f>'WEEKLY COMPETITIVE REPORT'!G19</f>
        <v>4</v>
      </c>
      <c r="H19" s="37">
        <f>'WEEKLY COMPETITIVE REPORT'!H19</f>
        <v>11</v>
      </c>
      <c r="I19" s="14">
        <f>'WEEKLY COMPETITIVE REPORT'!I19/Y4</f>
        <v>10182.563338301043</v>
      </c>
      <c r="J19" s="14">
        <f>'WEEKLY COMPETITIVE REPORT'!J19/Y4</f>
        <v>17993.04520615996</v>
      </c>
      <c r="K19" s="22">
        <f>'WEEKLY COMPETITIVE REPORT'!K19</f>
        <v>1571</v>
      </c>
      <c r="L19" s="22">
        <f>'WEEKLY COMPETITIVE REPORT'!L19</f>
        <v>2754</v>
      </c>
      <c r="M19" s="64">
        <f>'WEEKLY COMPETITIVE REPORT'!M19</f>
        <v>-43.408337934842635</v>
      </c>
      <c r="N19" s="14">
        <f t="shared" si="0"/>
        <v>925.6875762091857</v>
      </c>
      <c r="O19" s="37">
        <f>'WEEKLY COMPETITIVE REPORT'!O19</f>
        <v>11</v>
      </c>
      <c r="P19" s="14">
        <f>'WEEKLY COMPETITIVE REPORT'!P19/Y4</f>
        <v>23125.931445603575</v>
      </c>
      <c r="Q19" s="14">
        <f>'WEEKLY COMPETITIVE REPORT'!Q19/Y4</f>
        <v>40306.756085444606</v>
      </c>
      <c r="R19" s="22">
        <f>'WEEKLY COMPETITIVE REPORT'!R19</f>
        <v>4000</v>
      </c>
      <c r="S19" s="22">
        <f>'WEEKLY COMPETITIVE REPORT'!S19</f>
        <v>6986</v>
      </c>
      <c r="T19" s="64">
        <f>'WEEKLY COMPETITIVE REPORT'!T19</f>
        <v>-42.62517331690032</v>
      </c>
      <c r="U19" s="14">
        <f>'WEEKLY COMPETITIVE REPORT'!U19/Y4</f>
        <v>208854.9428713363</v>
      </c>
      <c r="V19" s="14">
        <f t="shared" si="1"/>
        <v>2102.3574041457796</v>
      </c>
      <c r="W19" s="25">
        <f t="shared" si="2"/>
        <v>231980.87431693988</v>
      </c>
      <c r="X19" s="22">
        <f>'WEEKLY COMPETITIVE REPORT'!X19</f>
        <v>36641</v>
      </c>
      <c r="Y19" s="56">
        <f>'WEEKLY COMPETITIVE REPORT'!Y19</f>
        <v>40641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TOTAL RECALL</v>
      </c>
      <c r="D20" s="4" t="str">
        <f>'WEEKLY COMPETITIVE REPORT'!D20</f>
        <v>POPOLNI SPOMIN</v>
      </c>
      <c r="E20" s="4" t="str">
        <f>'WEEKLY COMPETITIVE REPORT'!E20</f>
        <v>SONY</v>
      </c>
      <c r="F20" s="4" t="str">
        <f>'WEEKLY COMPETITIVE REPORT'!F20</f>
        <v>CF</v>
      </c>
      <c r="G20" s="37">
        <f>'WEEKLY COMPETITIVE REPORT'!G20</f>
        <v>2</v>
      </c>
      <c r="H20" s="37">
        <f>'WEEKLY COMPETITIVE REPORT'!H20</f>
        <v>7</v>
      </c>
      <c r="I20" s="14">
        <f>'WEEKLY COMPETITIVE REPORT'!I20/Y4</f>
        <v>5979.880774962742</v>
      </c>
      <c r="J20" s="14">
        <f>'WEEKLY COMPETITIVE REPORT'!J20/Y4</f>
        <v>11598.360655737704</v>
      </c>
      <c r="K20" s="22">
        <f>'WEEKLY COMPETITIVE REPORT'!K20</f>
        <v>941</v>
      </c>
      <c r="L20" s="22">
        <f>'WEEKLY COMPETITIVE REPORT'!L20</f>
        <v>1844</v>
      </c>
      <c r="M20" s="64">
        <f>'WEEKLY COMPETITIVE REPORT'!M20</f>
        <v>-48.44201734661099</v>
      </c>
      <c r="N20" s="14">
        <f t="shared" si="0"/>
        <v>854.2686821375346</v>
      </c>
      <c r="O20" s="37">
        <f>'WEEKLY COMPETITIVE REPORT'!O20</f>
        <v>7</v>
      </c>
      <c r="P20" s="14">
        <f>'WEEKLY COMPETITIVE REPORT'!P20/Y4</f>
        <v>12229.259811227024</v>
      </c>
      <c r="Q20" s="14">
        <f>'WEEKLY COMPETITIVE REPORT'!Q20/Y4</f>
        <v>23943.119721808245</v>
      </c>
      <c r="R20" s="22">
        <f>'WEEKLY COMPETITIVE REPORT'!R20</f>
        <v>2331</v>
      </c>
      <c r="S20" s="22">
        <f>'WEEKLY COMPETITIVE REPORT'!S20</f>
        <v>4336</v>
      </c>
      <c r="T20" s="64">
        <f>'WEEKLY COMPETITIVE REPORT'!T20</f>
        <v>-48.92369936200011</v>
      </c>
      <c r="U20" s="14">
        <f>'WEEKLY COMPETITIVE REPORT'!U20/Y4</f>
        <v>25027.322404371585</v>
      </c>
      <c r="V20" s="14">
        <f t="shared" si="1"/>
        <v>1747.0371158895748</v>
      </c>
      <c r="W20" s="25">
        <f t="shared" si="2"/>
        <v>37256.58221559861</v>
      </c>
      <c r="X20" s="22">
        <f>'WEEKLY COMPETITIVE REPORT'!X20</f>
        <v>4516</v>
      </c>
      <c r="Y20" s="56">
        <f>'WEEKLY COMPETITIVE REPORT'!Y20</f>
        <v>6847</v>
      </c>
    </row>
    <row r="21" spans="1:25" ht="12.75">
      <c r="A21" s="50">
        <v>8</v>
      </c>
      <c r="B21" s="4" t="str">
        <f>'WEEKLY COMPETITIVE REPORT'!B21</f>
        <v>New</v>
      </c>
      <c r="C21" s="4" t="str">
        <f>'WEEKLY COMPETITIVE REPORT'!C21</f>
        <v>MOONRISE KINGDOM</v>
      </c>
      <c r="D21" s="4" t="str">
        <f>'WEEKLY COMPETITIVE REPORT'!D21</f>
        <v>KRALJESTVO VZHAJAJOČE LUNE</v>
      </c>
      <c r="E21" s="4" t="str">
        <f>'WEEKLY COMPETITIVE REPORT'!E21</f>
        <v>IND</v>
      </c>
      <c r="F21" s="4" t="str">
        <f>'WEEKLY COMPETITIVE REPORT'!F21</f>
        <v>Cinemania</v>
      </c>
      <c r="G21" s="37">
        <f>'WEEKLY COMPETITIVE REPORT'!G21</f>
        <v>1</v>
      </c>
      <c r="H21" s="37">
        <f>'WEEKLY COMPETITIVE REPORT'!H21</f>
        <v>1</v>
      </c>
      <c r="I21" s="14">
        <f>'WEEKLY COMPETITIVE REPORT'!I21/Y4</f>
        <v>2322.404371584699</v>
      </c>
      <c r="J21" s="14">
        <f>'WEEKLY COMPETITIVE REPORT'!J21/Y4</f>
        <v>0</v>
      </c>
      <c r="K21" s="22">
        <f>'WEEKLY COMPETITIVE REPORT'!K21</f>
        <v>408</v>
      </c>
      <c r="L21" s="22">
        <f>'WEEKLY COMPETITIVE REPORT'!L21</f>
        <v>0</v>
      </c>
      <c r="M21" s="64">
        <f>'WEEKLY COMPETITIVE REPORT'!M21</f>
        <v>0</v>
      </c>
      <c r="N21" s="14">
        <f aca="true" t="shared" si="3" ref="N21:N33">I21/H21</f>
        <v>2322.404371584699</v>
      </c>
      <c r="O21" s="37">
        <f>'WEEKLY COMPETITIVE REPORT'!O21</f>
        <v>1</v>
      </c>
      <c r="P21" s="14">
        <f>'WEEKLY COMPETITIVE REPORT'!P21/Y4</f>
        <v>5603.576751117735</v>
      </c>
      <c r="Q21" s="14">
        <f>'WEEKLY COMPETITIVE REPORT'!Q21/Y4</f>
        <v>0</v>
      </c>
      <c r="R21" s="22">
        <f>'WEEKLY COMPETITIVE REPORT'!R21</f>
        <v>1003</v>
      </c>
      <c r="S21" s="22">
        <f>'WEEKLY COMPETITIVE REPORT'!S21</f>
        <v>0</v>
      </c>
      <c r="T21" s="64">
        <f>'WEEKLY COMPETITIVE REPORT'!T21</f>
        <v>0</v>
      </c>
      <c r="U21" s="14">
        <f>'WEEKLY COMPETITIVE REPORT'!U21/Y4</f>
        <v>6188.524590163935</v>
      </c>
      <c r="V21" s="14">
        <f aca="true" t="shared" si="4" ref="V21:V33">P21/O21</f>
        <v>5603.576751117735</v>
      </c>
      <c r="W21" s="25">
        <f aca="true" t="shared" si="5" ref="W21:W33">P21+U21</f>
        <v>11792.101341281668</v>
      </c>
      <c r="X21" s="22">
        <f>'WEEKLY COMPETITIVE REPORT'!X21</f>
        <v>1182</v>
      </c>
      <c r="Y21" s="56">
        <f>'WEEKLY COMPETITIVE REPORT'!Y21</f>
        <v>2185</v>
      </c>
    </row>
    <row r="22" spans="1:25" ht="12.75">
      <c r="A22" s="50">
        <v>9</v>
      </c>
      <c r="B22" s="4" t="str">
        <f>'WEEKLY COMPETITIVE REPORT'!B22</f>
        <v>New</v>
      </c>
      <c r="C22" s="4" t="str">
        <f>'WEEKLY COMPETITIVE REPORT'!C22</f>
        <v>2 DAYS IN NEW YORK</v>
      </c>
      <c r="D22" s="4" t="str">
        <f>'WEEKLY COMPETITIVE REPORT'!D22</f>
        <v>2 DNI V NEW YORKU</v>
      </c>
      <c r="E22" s="4" t="str">
        <f>'WEEKLY COMPETITIVE REPORT'!E22</f>
        <v>IND</v>
      </c>
      <c r="F22" s="4" t="str">
        <f>'WEEKLY COMPETITIVE REPORT'!F22</f>
        <v>Cinemania</v>
      </c>
      <c r="G22" s="37">
        <f>'WEEKLY COMPETITIVE REPORT'!G22</f>
        <v>1</v>
      </c>
      <c r="H22" s="37">
        <f>'WEEKLY COMPETITIVE REPORT'!H22</f>
        <v>2</v>
      </c>
      <c r="I22" s="14">
        <f>'WEEKLY COMPETITIVE REPORT'!I22/Y4</f>
        <v>2259.0660705414803</v>
      </c>
      <c r="J22" s="14">
        <f>'WEEKLY COMPETITIVE REPORT'!J22/Y4</f>
        <v>0</v>
      </c>
      <c r="K22" s="22">
        <f>'WEEKLY COMPETITIVE REPORT'!K22</f>
        <v>232</v>
      </c>
      <c r="L22" s="22">
        <f>'WEEKLY COMPETITIVE REPORT'!L22</f>
        <v>0</v>
      </c>
      <c r="M22" s="64">
        <f>'WEEKLY COMPETITIVE REPORT'!M22</f>
        <v>0</v>
      </c>
      <c r="N22" s="14">
        <f t="shared" si="3"/>
        <v>1129.5330352707401</v>
      </c>
      <c r="O22" s="37">
        <f>'WEEKLY COMPETITIVE REPORT'!O22</f>
        <v>2</v>
      </c>
      <c r="P22" s="14">
        <f>'WEEKLY COMPETITIVE REPORT'!P22/Y4</f>
        <v>4166.666666666667</v>
      </c>
      <c r="Q22" s="14">
        <f>'WEEKLY COMPETITIVE REPORT'!Q22/Y4</f>
        <v>0</v>
      </c>
      <c r="R22" s="22">
        <f>'WEEKLY COMPETITIVE REPORT'!R22</f>
        <v>595</v>
      </c>
      <c r="S22" s="22">
        <f>'WEEKLY COMPETITIVE REPORT'!S22</f>
        <v>0</v>
      </c>
      <c r="T22" s="64">
        <f>'WEEKLY COMPETITIVE REPORT'!T22</f>
        <v>0</v>
      </c>
      <c r="U22" s="14">
        <f>'WEEKLY COMPETITIVE REPORT'!U22/Y4</f>
        <v>5141.579731743666</v>
      </c>
      <c r="V22" s="14">
        <f t="shared" si="4"/>
        <v>2083.3333333333335</v>
      </c>
      <c r="W22" s="25">
        <f t="shared" si="5"/>
        <v>9308.246398410334</v>
      </c>
      <c r="X22" s="22">
        <f>'WEEKLY COMPETITIVE REPORT'!X22</f>
        <v>1000</v>
      </c>
      <c r="Y22" s="56">
        <f>'WEEKLY COMPETITIVE REPORT'!Y22</f>
        <v>1595</v>
      </c>
    </row>
    <row r="23" spans="1:25" ht="12.75">
      <c r="A23" s="50">
        <v>10</v>
      </c>
      <c r="B23" s="4">
        <f>'WEEKLY COMPETITIVE REPORT'!B23</f>
        <v>8</v>
      </c>
      <c r="C23" s="4" t="str">
        <f>'WEEKLY COMPETITIVE REPORT'!C23</f>
        <v>INTOUCHABLES</v>
      </c>
      <c r="D23" s="4" t="str">
        <f>'WEEKLY COMPETITIVE REPORT'!D23</f>
        <v>PRIJATELJA</v>
      </c>
      <c r="E23" s="4" t="str">
        <f>'WEEKLY COMPETITIVE REPORT'!E23</f>
        <v>IND</v>
      </c>
      <c r="F23" s="4" t="str">
        <f>'WEEKLY COMPETITIVE REPORT'!F23</f>
        <v>Blitz</v>
      </c>
      <c r="G23" s="37">
        <f>'WEEKLY COMPETITIVE REPORT'!G23</f>
        <v>15</v>
      </c>
      <c r="H23" s="37">
        <f>'WEEKLY COMPETITIVE REPORT'!H23</f>
        <v>4</v>
      </c>
      <c r="I23" s="14">
        <f>'WEEKLY COMPETITIVE REPORT'!I23/Y4</f>
        <v>1571.0382513661202</v>
      </c>
      <c r="J23" s="14">
        <f>'WEEKLY COMPETITIVE REPORT'!J23/Y4</f>
        <v>1747.391952309985</v>
      </c>
      <c r="K23" s="22">
        <f>'WEEKLY COMPETITIVE REPORT'!K23</f>
        <v>273</v>
      </c>
      <c r="L23" s="22">
        <f>'WEEKLY COMPETITIVE REPORT'!L23</f>
        <v>278</v>
      </c>
      <c r="M23" s="64">
        <f>'WEEKLY COMPETITIVE REPORT'!M23</f>
        <v>-10.092395167022033</v>
      </c>
      <c r="N23" s="14">
        <f t="shared" si="3"/>
        <v>392.75956284153006</v>
      </c>
      <c r="O23" s="37">
        <f>'WEEKLY COMPETITIVE REPORT'!O23</f>
        <v>4</v>
      </c>
      <c r="P23" s="14">
        <f>'WEEKLY COMPETITIVE REPORT'!P23/Y4</f>
        <v>2938.400397416791</v>
      </c>
      <c r="Q23" s="14">
        <f>'WEEKLY COMPETITIVE REPORT'!Q23/Y4</f>
        <v>3346.9945355191257</v>
      </c>
      <c r="R23" s="22">
        <f>'WEEKLY COMPETITIVE REPORT'!R23</f>
        <v>528</v>
      </c>
      <c r="S23" s="22">
        <f>'WEEKLY COMPETITIVE REPORT'!S23</f>
        <v>579</v>
      </c>
      <c r="T23" s="64">
        <f>'WEEKLY COMPETITIVE REPORT'!T23</f>
        <v>-12.20779220779221</v>
      </c>
      <c r="U23" s="14">
        <f>'WEEKLY COMPETITIVE REPORT'!U23/Y4</f>
        <v>83011.67411823149</v>
      </c>
      <c r="V23" s="14">
        <f t="shared" si="4"/>
        <v>734.6000993541977</v>
      </c>
      <c r="W23" s="25">
        <f t="shared" si="5"/>
        <v>85950.07451564827</v>
      </c>
      <c r="X23" s="22">
        <f>'WEEKLY COMPETITIVE REPORT'!X23</f>
        <v>13906</v>
      </c>
      <c r="Y23" s="56">
        <f>'WEEKLY COMPETITIVE REPORT'!Y23</f>
        <v>14434</v>
      </c>
    </row>
    <row r="24" spans="1:25" ht="12.75">
      <c r="A24" s="50">
        <v>11</v>
      </c>
      <c r="B24" s="4">
        <f>'WEEKLY COMPETITIVE REPORT'!B24</f>
        <v>7</v>
      </c>
      <c r="C24" s="4" t="str">
        <f>'WEEKLY COMPETITIVE REPORT'!C24</f>
        <v>HYSTERIA</v>
      </c>
      <c r="D24" s="4" t="str">
        <f>'WEEKLY COMPETITIVE REPORT'!D24</f>
        <v>HISTERIJA</v>
      </c>
      <c r="E24" s="4" t="str">
        <f>'WEEKLY COMPETITIVE REPORT'!E24</f>
        <v>IND</v>
      </c>
      <c r="F24" s="4" t="str">
        <f>'WEEKLY COMPETITIVE REPORT'!F24</f>
        <v>Cinemania</v>
      </c>
      <c r="G24" s="37">
        <f>'WEEKLY COMPETITIVE REPORT'!G24</f>
        <v>4</v>
      </c>
      <c r="H24" s="37">
        <f>'WEEKLY COMPETITIVE REPORT'!H24</f>
        <v>2</v>
      </c>
      <c r="I24" s="14">
        <f>'WEEKLY COMPETITIVE REPORT'!I24/Y4</f>
        <v>1007.2031793343268</v>
      </c>
      <c r="J24" s="14">
        <f>'WEEKLY COMPETITIVE REPORT'!J24/Y4</f>
        <v>2305.0173869846</v>
      </c>
      <c r="K24" s="22">
        <f>'WEEKLY COMPETITIVE REPORT'!K24</f>
        <v>153</v>
      </c>
      <c r="L24" s="22">
        <f>'WEEKLY COMPETITIVE REPORT'!L24</f>
        <v>354</v>
      </c>
      <c r="M24" s="64">
        <f>'WEEKLY COMPETITIVE REPORT'!M24</f>
        <v>-56.303879310344826</v>
      </c>
      <c r="N24" s="14">
        <f t="shared" si="3"/>
        <v>503.6015896671634</v>
      </c>
      <c r="O24" s="37">
        <f>'WEEKLY COMPETITIVE REPORT'!O24</f>
        <v>2</v>
      </c>
      <c r="P24" s="14">
        <f>'WEEKLY COMPETITIVE REPORT'!P24/Y4</f>
        <v>2606.805762543467</v>
      </c>
      <c r="Q24" s="14">
        <f>'WEEKLY COMPETITIVE REPORT'!Q24/Y4</f>
        <v>4792.598112270243</v>
      </c>
      <c r="R24" s="22">
        <f>'WEEKLY COMPETITIVE REPORT'!R24</f>
        <v>485</v>
      </c>
      <c r="S24" s="22">
        <f>'WEEKLY COMPETITIVE REPORT'!S24</f>
        <v>821</v>
      </c>
      <c r="T24" s="64">
        <f>'WEEKLY COMPETITIVE REPORT'!T24</f>
        <v>-45.6076703809277</v>
      </c>
      <c r="U24" s="14">
        <f>'WEEKLY COMPETITIVE REPORT'!U24/Y4</f>
        <v>10398.65871833085</v>
      </c>
      <c r="V24" s="14">
        <f t="shared" si="4"/>
        <v>1303.4028812717336</v>
      </c>
      <c r="W24" s="25">
        <f t="shared" si="5"/>
        <v>13005.464480874316</v>
      </c>
      <c r="X24" s="22">
        <f>'WEEKLY COMPETITIVE REPORT'!X24</f>
        <v>1763</v>
      </c>
      <c r="Y24" s="56">
        <f>'WEEKLY COMPETITIVE REPORT'!Y24</f>
        <v>2248</v>
      </c>
    </row>
    <row r="25" spans="1:25" ht="12.75">
      <c r="A25" s="50">
        <v>12</v>
      </c>
      <c r="B25" s="4">
        <f>'WEEKLY COMPETITIVE REPORT'!B25</f>
        <v>9</v>
      </c>
      <c r="C25" s="4" t="str">
        <f>'WEEKLY COMPETITIVE REPORT'!C25</f>
        <v>MAGIC MIKE</v>
      </c>
      <c r="D25" s="4" t="str">
        <f>'WEEKLY COMPETITIVE REPORT'!D25</f>
        <v>VROČI MIKE</v>
      </c>
      <c r="E25" s="4" t="str">
        <f>'WEEKLY COMPETITIVE REPORT'!E25</f>
        <v>IND</v>
      </c>
      <c r="F25" s="4" t="str">
        <f>'WEEKLY COMPETITIVE REPORT'!F25</f>
        <v>Cinemania</v>
      </c>
      <c r="G25" s="37">
        <f>'WEEKLY COMPETITIVE REPORT'!G25</f>
        <v>8</v>
      </c>
      <c r="H25" s="37">
        <f>'WEEKLY COMPETITIVE REPORT'!H25</f>
        <v>4</v>
      </c>
      <c r="I25" s="14">
        <f>'WEEKLY COMPETITIVE REPORT'!I25/Y4</f>
        <v>1146.2990561351216</v>
      </c>
      <c r="J25" s="14">
        <f>'WEEKLY COMPETITIVE REPORT'!J25/Y4</f>
        <v>1465.4744162940883</v>
      </c>
      <c r="K25" s="22">
        <f>'WEEKLY COMPETITIVE REPORT'!K25</f>
        <v>226</v>
      </c>
      <c r="L25" s="22">
        <f>'WEEKLY COMPETITIVE REPORT'!L25</f>
        <v>239</v>
      </c>
      <c r="M25" s="64">
        <f>'WEEKLY COMPETITIVE REPORT'!M25</f>
        <v>-21.77966101694915</v>
      </c>
      <c r="N25" s="14">
        <f t="shared" si="3"/>
        <v>286.5747640337804</v>
      </c>
      <c r="O25" s="37">
        <f>'WEEKLY COMPETITIVE REPORT'!O25</f>
        <v>4</v>
      </c>
      <c r="P25" s="14">
        <f>'WEEKLY COMPETITIVE REPORT'!P25/Y4</f>
        <v>2562.0963735717833</v>
      </c>
      <c r="Q25" s="14">
        <f>'WEEKLY COMPETITIVE REPORT'!Q25/Y4</f>
        <v>3246.3984103328366</v>
      </c>
      <c r="R25" s="22">
        <f>'WEEKLY COMPETITIVE REPORT'!R25</f>
        <v>571</v>
      </c>
      <c r="S25" s="22">
        <f>'WEEKLY COMPETITIVE REPORT'!S25</f>
        <v>625</v>
      </c>
      <c r="T25" s="64">
        <f>'WEEKLY COMPETITIVE REPORT'!T25</f>
        <v>-21.078806426931905</v>
      </c>
      <c r="U25" s="14">
        <f>'WEEKLY COMPETITIVE REPORT'!U25/Y4</f>
        <v>67375.80725285644</v>
      </c>
      <c r="V25" s="14">
        <f t="shared" si="4"/>
        <v>640.5240933929458</v>
      </c>
      <c r="W25" s="25">
        <f t="shared" si="5"/>
        <v>69937.90362642822</v>
      </c>
      <c r="X25" s="22">
        <f>'WEEKLY COMPETITIVE REPORT'!X25</f>
        <v>12564</v>
      </c>
      <c r="Y25" s="56">
        <f>'WEEKLY COMPETITIVE REPORT'!Y25</f>
        <v>13135</v>
      </c>
    </row>
    <row r="26" spans="1:25" ht="12.75" customHeight="1">
      <c r="A26" s="50">
        <v>13</v>
      </c>
      <c r="B26" s="4">
        <f>'WEEKLY COMPETITIVE REPORT'!B26</f>
        <v>6</v>
      </c>
      <c r="C26" s="4" t="str">
        <f>'WEEKLY COMPETITIVE REPORT'!C26</f>
        <v>AMAZING SPIDER-MAN 3D</v>
      </c>
      <c r="D26" s="4" t="str">
        <f>'WEEKLY COMPETITIVE REPORT'!D26</f>
        <v>NEVERJETNI SPIDER-MAN 3D</v>
      </c>
      <c r="E26" s="4" t="str">
        <f>'WEEKLY COMPETITIVE REPORT'!E26</f>
        <v>SONY</v>
      </c>
      <c r="F26" s="4" t="str">
        <f>'WEEKLY COMPETITIVE REPORT'!F26</f>
        <v>CF</v>
      </c>
      <c r="G26" s="37">
        <f>'WEEKLY COMPETITIVE REPORT'!G26</f>
        <v>6</v>
      </c>
      <c r="H26" s="37">
        <f>'WEEKLY COMPETITIVE REPORT'!H26</f>
        <v>14</v>
      </c>
      <c r="I26" s="14">
        <f>'WEEKLY COMPETITIVE REPORT'!I26/Y4</f>
        <v>1053.1544957774465</v>
      </c>
      <c r="J26" s="14">
        <f>'WEEKLY COMPETITIVE REPORT'!J26/Y4</f>
        <v>3132.141082960755</v>
      </c>
      <c r="K26" s="22">
        <f>'WEEKLY COMPETITIVE REPORT'!K26</f>
        <v>177</v>
      </c>
      <c r="L26" s="22">
        <f>'WEEKLY COMPETITIVE REPORT'!L26</f>
        <v>462</v>
      </c>
      <c r="M26" s="64">
        <f>'WEEKLY COMPETITIVE REPORT'!M26</f>
        <v>-66.37589214908803</v>
      </c>
      <c r="N26" s="14">
        <f t="shared" si="3"/>
        <v>75.22532112696047</v>
      </c>
      <c r="O26" s="37">
        <f>'WEEKLY COMPETITIVE REPORT'!O26</f>
        <v>14</v>
      </c>
      <c r="P26" s="14">
        <f>'WEEKLY COMPETITIVE REPORT'!P26/Y4</f>
        <v>2129.905613512171</v>
      </c>
      <c r="Q26" s="14">
        <f>'WEEKLY COMPETITIVE REPORT'!Q26/Y4</f>
        <v>7158.469945355191</v>
      </c>
      <c r="R26" s="22">
        <f>'WEEKLY COMPETITIVE REPORT'!R26</f>
        <v>390</v>
      </c>
      <c r="S26" s="22">
        <f>'WEEKLY COMPETITIVE REPORT'!S26</f>
        <v>1212</v>
      </c>
      <c r="T26" s="64">
        <f>'WEEKLY COMPETITIVE REPORT'!T26</f>
        <v>-70.24635669673837</v>
      </c>
      <c r="U26" s="14">
        <f>'WEEKLY COMPETITIVE REPORT'!U26/Y4</f>
        <v>151897.6651763537</v>
      </c>
      <c r="V26" s="14">
        <f t="shared" si="4"/>
        <v>152.13611525086935</v>
      </c>
      <c r="W26" s="25">
        <f t="shared" si="5"/>
        <v>154027.5707898659</v>
      </c>
      <c r="X26" s="22">
        <f>'WEEKLY COMPETITIVE REPORT'!X26</f>
        <v>25249</v>
      </c>
      <c r="Y26" s="56">
        <f>'WEEKLY COMPETITIVE REPORT'!Y26</f>
        <v>25639</v>
      </c>
    </row>
    <row r="27" spans="1:25" ht="12.75" customHeight="1">
      <c r="A27" s="50">
        <v>14</v>
      </c>
      <c r="B27" s="4">
        <f>'WEEKLY COMPETITIVE REPORT'!B27</f>
        <v>11</v>
      </c>
      <c r="C27" s="4" t="str">
        <f>'WEEKLY COMPETITIVE REPORT'!C27</f>
        <v>THE CABIN IN THE WOODS</v>
      </c>
      <c r="D27" s="4" t="str">
        <f>'WEEKLY COMPETITIVE REPORT'!D27</f>
        <v>KOČA V GOZDU</v>
      </c>
      <c r="E27" s="4" t="str">
        <f>'WEEKLY COMPETITIVE REPORT'!E27</f>
        <v>IND</v>
      </c>
      <c r="F27" s="4" t="str">
        <f>'WEEKLY COMPETITIVE REPORT'!F27</f>
        <v>Cinemania</v>
      </c>
      <c r="G27" s="37">
        <f>'WEEKLY COMPETITIVE REPORT'!G27</f>
        <v>15</v>
      </c>
      <c r="H27" s="37">
        <f>'WEEKLY COMPETITIVE REPORT'!H27</f>
        <v>4</v>
      </c>
      <c r="I27" s="14">
        <f>'WEEKLY COMPETITIVE REPORT'!I27/Y4</f>
        <v>260.8047690014903</v>
      </c>
      <c r="J27" s="14">
        <f>'WEEKLY COMPETITIVE REPORT'!J27/Y17</f>
        <v>0.04292871783192895</v>
      </c>
      <c r="K27" s="22">
        <f>'WEEKLY COMPETITIVE REPORT'!K27</f>
        <v>39</v>
      </c>
      <c r="L27" s="22">
        <f>'WEEKLY COMPETITIVE REPORT'!L27</f>
        <v>69</v>
      </c>
      <c r="M27" s="64">
        <f>'WEEKLY COMPETITIVE REPORT'!M27</f>
        <v>-44.297082228116714</v>
      </c>
      <c r="N27" s="14">
        <f t="shared" si="3"/>
        <v>65.20119225037257</v>
      </c>
      <c r="O27" s="37">
        <f>'WEEKLY COMPETITIVE REPORT'!O27</f>
        <v>4</v>
      </c>
      <c r="P27" s="14">
        <f>'WEEKLY COMPETITIVE REPORT'!P27/Y4</f>
        <v>260.8047690014903</v>
      </c>
      <c r="Q27" s="14">
        <f>'WEEKLY COMPETITIVE REPORT'!Q27/Y17</f>
        <v>0.10555682076975632</v>
      </c>
      <c r="R27" s="22">
        <f>'WEEKLY COMPETITIVE REPORT'!R27</f>
        <v>39</v>
      </c>
      <c r="S27" s="22">
        <f>'WEEKLY COMPETITIVE REPORT'!S27</f>
        <v>183</v>
      </c>
      <c r="T27" s="64">
        <f>'WEEKLY COMPETITIVE REPORT'!T27</f>
        <v>-77.3462783171521</v>
      </c>
      <c r="U27" s="14">
        <f>'WEEKLY COMPETITIVE REPORT'!U27/Y17</f>
        <v>3.8088134821225235</v>
      </c>
      <c r="V27" s="14">
        <f t="shared" si="4"/>
        <v>65.20119225037257</v>
      </c>
      <c r="W27" s="25">
        <f t="shared" si="5"/>
        <v>264.6135824836128</v>
      </c>
      <c r="X27" s="22">
        <f>'WEEKLY COMPETITIVE REPORT'!X27</f>
        <v>7548</v>
      </c>
      <c r="Y27" s="56">
        <f>'WEEKLY COMPETITIVE REPORT'!Y27</f>
        <v>7587</v>
      </c>
    </row>
    <row r="28" spans="1:25" ht="12.75">
      <c r="A28" s="50">
        <v>15</v>
      </c>
      <c r="B28" s="4">
        <f>'WEEKLY COMPETITIVE REPORT'!B28</f>
        <v>12</v>
      </c>
      <c r="C28" s="4" t="str">
        <f>'WEEKLY COMPETITIVE REPORT'!C28</f>
        <v>ORLA FRØSNAPPER </v>
      </c>
      <c r="D28" s="4" t="str">
        <f>'WEEKLY COMPETITIVE REPORT'!D28</f>
        <v>FERDO KROTA</v>
      </c>
      <c r="E28" s="4" t="str">
        <f>'WEEKLY COMPETITIVE REPORT'!E28</f>
        <v>IND</v>
      </c>
      <c r="F28" s="4" t="str">
        <f>'WEEKLY COMPETITIVE REPORT'!F28</f>
        <v>CF</v>
      </c>
      <c r="G28" s="37">
        <f>'WEEKLY COMPETITIVE REPORT'!G28</f>
        <v>2</v>
      </c>
      <c r="H28" s="37">
        <f>'WEEKLY COMPETITIVE REPORT'!H28</f>
        <v>1</v>
      </c>
      <c r="I28" s="14">
        <f>'WEEKLY COMPETITIVE REPORT'!I28/Y4</f>
        <v>162.69249875807253</v>
      </c>
      <c r="J28" s="14">
        <f>'WEEKLY COMPETITIVE REPORT'!J28/Y17</f>
        <v>0.023684809838305624</v>
      </c>
      <c r="K28" s="22">
        <f>'WEEKLY COMPETITIVE REPORT'!K28</f>
        <v>31</v>
      </c>
      <c r="L28" s="22">
        <f>'WEEKLY COMPETITIVE REPORT'!L28</f>
        <v>160</v>
      </c>
      <c r="M28" s="64">
        <f>'WEEKLY COMPETITIVE REPORT'!M28</f>
        <v>-37.019230769230774</v>
      </c>
      <c r="N28" s="14">
        <f t="shared" si="3"/>
        <v>162.69249875807253</v>
      </c>
      <c r="O28" s="37">
        <f>'WEEKLY COMPETITIVE REPORT'!O28</f>
        <v>1</v>
      </c>
      <c r="P28" s="14">
        <f>'WEEKLY COMPETITIVE REPORT'!P28/Y4</f>
        <v>162.69249875807253</v>
      </c>
      <c r="Q28" s="14">
        <f>'WEEKLY COMPETITIVE REPORT'!Q28/Y17</f>
        <v>0.04156228649510362</v>
      </c>
      <c r="R28" s="22">
        <f>'WEEKLY COMPETITIVE REPORT'!R28</f>
        <v>31</v>
      </c>
      <c r="S28" s="22">
        <f>'WEEKLY COMPETITIVE REPORT'!S28</f>
        <v>200</v>
      </c>
      <c r="T28" s="64">
        <f>'WEEKLY COMPETITIVE REPORT'!T28</f>
        <v>-64.10958904109589</v>
      </c>
      <c r="U28" s="14">
        <f>'WEEKLY COMPETITIVE REPORT'!U28/Y17</f>
        <v>0.04156228649510362</v>
      </c>
      <c r="V28" s="14">
        <f t="shared" si="4"/>
        <v>162.69249875807253</v>
      </c>
      <c r="W28" s="25">
        <f t="shared" si="5"/>
        <v>162.73406104456762</v>
      </c>
      <c r="X28" s="22">
        <f>'WEEKLY COMPETITIVE REPORT'!X28</f>
        <v>200</v>
      </c>
      <c r="Y28" s="56">
        <f>'WEEKLY COMPETITIVE REPORT'!Y28</f>
        <v>231</v>
      </c>
    </row>
    <row r="29" spans="1:25" ht="12.75">
      <c r="A29" s="50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7">
        <f>'WEEKLY COMPETITIVE REPORT'!G29</f>
        <v>0</v>
      </c>
      <c r="H29" s="37">
        <f>'WEEKLY COMPETITIVE REPORT'!H29</f>
        <v>0</v>
      </c>
      <c r="I29" s="14">
        <f>'WEEKLY COMPETITIVE REPORT'!I29/Y4</f>
        <v>0</v>
      </c>
      <c r="J29" s="14">
        <f>'WEEKLY COMPETITIVE REPORT'!J29/Y17</f>
        <v>0</v>
      </c>
      <c r="K29" s="22">
        <f>'WEEKLY COMPETITIVE REPORT'!K29</f>
        <v>0</v>
      </c>
      <c r="L29" s="22">
        <f>'WEEKLY COMPETITIVE REPORT'!L29</f>
        <v>0</v>
      </c>
      <c r="M29" s="64">
        <f>'WEEKLY COMPETITIVE REPORT'!M29</f>
        <v>0</v>
      </c>
      <c r="N29" s="14" t="e">
        <f t="shared" si="3"/>
        <v>#DIV/0!</v>
      </c>
      <c r="O29" s="37">
        <f>'WEEKLY COMPETITIVE REPORT'!O29</f>
        <v>0</v>
      </c>
      <c r="P29" s="14">
        <f>'WEEKLY COMPETITIVE REPORT'!P29/Y4</f>
        <v>0</v>
      </c>
      <c r="Q29" s="14">
        <f>'WEEKLY COMPETITIVE REPORT'!Q29/Y17</f>
        <v>0</v>
      </c>
      <c r="R29" s="22">
        <f>'WEEKLY COMPETITIVE REPORT'!R29</f>
        <v>0</v>
      </c>
      <c r="S29" s="22">
        <f>'WEEKLY COMPETITIVE REPORT'!S29</f>
        <v>0</v>
      </c>
      <c r="T29" s="64">
        <f>'WEEKLY COMPETITIVE REPORT'!T29</f>
        <v>0</v>
      </c>
      <c r="U29" s="14">
        <f>'WEEKLY COMPETITIVE REPORT'!U29/Y4</f>
        <v>0</v>
      </c>
      <c r="V29" s="14" t="e">
        <f t="shared" si="4"/>
        <v>#DIV/0!</v>
      </c>
      <c r="W29" s="25">
        <f t="shared" si="5"/>
        <v>0</v>
      </c>
      <c r="X29" s="22">
        <f>'WEEKLY COMPETITIVE REPORT'!X29</f>
        <v>0</v>
      </c>
      <c r="Y29" s="56">
        <f>'WEEKLY COMPETITIVE REPORT'!Y29</f>
        <v>0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126</v>
      </c>
      <c r="I34" s="32">
        <f>SUM(I14:I33)</f>
        <v>168197.96323894683</v>
      </c>
      <c r="J34" s="31">
        <f>SUM(J14:J33)</f>
        <v>182208.21365774027</v>
      </c>
      <c r="K34" s="31">
        <f>SUM(K14:K33)</f>
        <v>26384</v>
      </c>
      <c r="L34" s="31">
        <f>SUM(L14:L33)</f>
        <v>28640</v>
      </c>
      <c r="M34" s="64">
        <f>'WEEKLY COMPETITIVE REPORT'!M34</f>
        <v>-41.85927706705589</v>
      </c>
      <c r="N34" s="32">
        <f>I34/H34</f>
        <v>1334.9044701503717</v>
      </c>
      <c r="O34" s="40">
        <f>'WEEKLY COMPETITIVE REPORT'!O34</f>
        <v>126</v>
      </c>
      <c r="P34" s="31">
        <f>SUM(P14:P33)</f>
        <v>365515.3999006458</v>
      </c>
      <c r="Q34" s="31">
        <f>SUM(Q14:Q33)</f>
        <v>394828.76112804905</v>
      </c>
      <c r="R34" s="31">
        <f>SUM(R14:R33)</f>
        <v>66002</v>
      </c>
      <c r="S34" s="31">
        <f>SUM(S14:S33)</f>
        <v>69614</v>
      </c>
      <c r="T34" s="65">
        <f>P34/Q34-100%</f>
        <v>-0.07424322671847228</v>
      </c>
      <c r="U34" s="31">
        <f>SUM(U14:U33)</f>
        <v>1805335.4450106416</v>
      </c>
      <c r="V34" s="32">
        <f>P34/O34</f>
        <v>2900.9158722273473</v>
      </c>
      <c r="W34" s="31">
        <f>SUM(W14:W33)</f>
        <v>2170850.844911287</v>
      </c>
      <c r="X34" s="31">
        <f>SUM(X14:X33)</f>
        <v>323514</v>
      </c>
      <c r="Y34" s="35">
        <f>SUM(Y14:Y33)</f>
        <v>389516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Janko</cp:lastModifiedBy>
  <cp:lastPrinted>2010-10-21T13:56:26Z</cp:lastPrinted>
  <dcterms:created xsi:type="dcterms:W3CDTF">1998-07-08T11:15:35Z</dcterms:created>
  <dcterms:modified xsi:type="dcterms:W3CDTF">2012-08-23T11:17:59Z</dcterms:modified>
  <cp:category/>
  <cp:version/>
  <cp:contentType/>
  <cp:contentStatus/>
</cp:coreProperties>
</file>