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16" windowWidth="19440" windowHeight="5835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<sst xmlns="http://schemas.openxmlformats.org/spreadsheetml/2006/main" count="258" uniqueCount="93">
  <si>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</si>
  <si>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</si>
  <si>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</si>
  <si>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</si>
  <si>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</si>
  <si>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</si>
  <si>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</si>
  <si>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</si>
  <si>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</si>
  <si>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</si>
  <si>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</si>
  <si>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</si>
  <si>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</si>
  <si>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</si>
  <si>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</si>
  <si>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</si>
  <si>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</si>
  <si>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</si>
  <si>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</si>
  <si>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</si>
  <si>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</si>
  <si>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</si>
  <si>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</si>
  <si>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</si>
  <si>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</si>
  <si>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</si>
  <si>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</si>
  <si>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</si>
  <si>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</si>
  <si>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</si>
  <si>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</si>
  <si>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</si>
  <si>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</si>
  <si>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</si>
  <si>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</si>
  <si>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</si>
  <si>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</si>
  <si>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</si>
  <si>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</si>
  <si>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</si>
  <si>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</si>
  <si>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</si>
  <si>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</si>
  <si>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</si>
  <si>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</si>
  <si>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</si>
  <si>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</si>
  <si>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</si>
  <si>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</si>
  <si>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</si>
  <si>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</si>
  <si>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</si>
  <si>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</si>
  <si>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INTOUCHABLES</t>
  </si>
  <si>
    <t>PRIJATELJA</t>
  </si>
  <si>
    <t>PAR</t>
  </si>
  <si>
    <t>WB</t>
  </si>
  <si>
    <t>ICE AGE 4: CONTINENTAL DRIFT</t>
  </si>
  <si>
    <t>LEDENA DOBA 4: CELINSKI PREMIKI</t>
  </si>
  <si>
    <t>THE DARK KNIGHT RISES</t>
  </si>
  <si>
    <t>VZPON VITEZA TEME</t>
  </si>
  <si>
    <t>HYSTERIA</t>
  </si>
  <si>
    <t>HISTERIJA</t>
  </si>
  <si>
    <t>TED</t>
  </si>
  <si>
    <t>TOTAL RECALL</t>
  </si>
  <si>
    <t>POPOLNI SPOMIN</t>
  </si>
  <si>
    <t>MADAGASCAR 3</t>
  </si>
  <si>
    <t>MADAGASKAR 3</t>
  </si>
  <si>
    <t>MOONRISE KINGDOM</t>
  </si>
  <si>
    <t>KRALJESTVO VZHAJAJOČE LUNE</t>
  </si>
  <si>
    <t>2 DAYS IN NEW YORK</t>
  </si>
  <si>
    <t>2 DNI V NEW YORKU</t>
  </si>
  <si>
    <t>EXPENDABLES 2</t>
  </si>
  <si>
    <t>PLAČANCI 2</t>
  </si>
  <si>
    <t>LARIN IZBOR: IZGUBLJENI PRINC</t>
  </si>
  <si>
    <t>LARINA IZBIRA: IZGUBLJENI PRINC</t>
  </si>
  <si>
    <t>THE BOURNE LEGACY</t>
  </si>
  <si>
    <t>BOURNOVA ZAPUŠČINA</t>
  </si>
  <si>
    <t>THAT'S MY BOY</t>
  </si>
  <si>
    <t>STARI JE NOR</t>
  </si>
  <si>
    <t>COSMOPOLIS</t>
  </si>
  <si>
    <t>KOZMOPOLIS</t>
  </si>
  <si>
    <t>STEP UP REVOLUTION</t>
  </si>
  <si>
    <t>ODPLEŠI SVOJE SANJE 4</t>
  </si>
  <si>
    <t>PARANORMAN</t>
  </si>
  <si>
    <t>06 - Sep</t>
  </si>
  <si>
    <t>12 - Sep</t>
  </si>
  <si>
    <t>07 - Sep</t>
  </si>
  <si>
    <t>09 - Sep</t>
  </si>
  <si>
    <t>TO ROME WITH LOVE</t>
  </si>
  <si>
    <t>RIMU Z LJUBEZNIJO</t>
  </si>
  <si>
    <t>GREAT HOPE SPRINGS</t>
  </si>
  <si>
    <t>KAKO ZAČINITI ZAKON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</si>
</sst>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3" fontId="6" fillId="0" borderId="35" xfId="0" applyNumberFormat="1" applyFont="1" applyBorder="1" applyAlignment="1">
      <alignment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3" fontId="6" fillId="0" borderId="10" xfId="0" applyNumberFormat="1" applyFont="1" applyBorder="1" applyAlignment="1" quotePrefix="1">
      <alignment horizontal="right"/>
    </xf>
    <xf numFmtId="3" fontId="6" fillId="0" borderId="12" xfId="0" applyNumberFormat="1" applyFont="1" applyFill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N25" sqref="N25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4"/>
      <c r="E4" s="8"/>
      <c r="F4" s="8"/>
      <c r="G4" s="19" t="s">
        <v>2</v>
      </c>
      <c r="H4" s="20"/>
      <c r="I4" s="20"/>
      <c r="J4" s="20"/>
      <c r="K4" s="81" t="s">
        <v>87</v>
      </c>
      <c r="L4" s="20"/>
      <c r="M4" s="82" t="s">
        <v>88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0.8052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80" t="s">
        <v>85</v>
      </c>
      <c r="L5" s="7"/>
      <c r="M5" s="83" t="s">
        <v>86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37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91">
        <v>41165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66</v>
      </c>
      <c r="D14" s="4" t="s">
        <v>67</v>
      </c>
      <c r="E14" s="15" t="s">
        <v>55</v>
      </c>
      <c r="F14" s="15" t="s">
        <v>36</v>
      </c>
      <c r="G14" s="37">
        <v>5</v>
      </c>
      <c r="H14" s="37">
        <v>22</v>
      </c>
      <c r="I14" s="22">
        <v>11701</v>
      </c>
      <c r="J14" s="22">
        <v>53795</v>
      </c>
      <c r="K14" s="98">
        <v>2262</v>
      </c>
      <c r="L14" s="98">
        <v>10399</v>
      </c>
      <c r="M14" s="64">
        <f>(I14/J14*100)-100</f>
        <v>-78.24890789106794</v>
      </c>
      <c r="N14" s="14">
        <f>I14/H14</f>
        <v>531.8636363636364</v>
      </c>
      <c r="O14" s="73">
        <v>22</v>
      </c>
      <c r="P14" s="14">
        <v>18480</v>
      </c>
      <c r="Q14" s="14">
        <v>72188</v>
      </c>
      <c r="R14" s="14">
        <v>3953</v>
      </c>
      <c r="S14" s="14">
        <v>15224</v>
      </c>
      <c r="T14" s="64">
        <f>(P14/Q14*100)-100</f>
        <v>-74.40017731478916</v>
      </c>
      <c r="U14" s="75">
        <v>424735</v>
      </c>
      <c r="V14" s="14">
        <f>P14/O14</f>
        <v>840</v>
      </c>
      <c r="W14" s="75">
        <f>SUM(U14,P14)</f>
        <v>443215</v>
      </c>
      <c r="X14" s="75">
        <v>93306</v>
      </c>
      <c r="Y14" s="76">
        <f>SUM(X14,R14)</f>
        <v>97259</v>
      </c>
    </row>
    <row r="15" spans="1:25" ht="12.75">
      <c r="A15" s="72">
        <v>2</v>
      </c>
      <c r="B15" s="72">
        <v>2</v>
      </c>
      <c r="C15" s="4" t="s">
        <v>82</v>
      </c>
      <c r="D15" s="4" t="s">
        <v>83</v>
      </c>
      <c r="E15" s="15" t="s">
        <v>47</v>
      </c>
      <c r="F15" s="15" t="s">
        <v>42</v>
      </c>
      <c r="G15" s="37">
        <v>2</v>
      </c>
      <c r="H15" s="37">
        <v>10</v>
      </c>
      <c r="I15" s="14">
        <v>8771</v>
      </c>
      <c r="J15" s="14">
        <v>20066</v>
      </c>
      <c r="K15" s="95">
        <v>1558</v>
      </c>
      <c r="L15" s="95">
        <v>3530</v>
      </c>
      <c r="M15" s="64">
        <f>(I15/J15*100)-100</f>
        <v>-56.289245489883385</v>
      </c>
      <c r="N15" s="14">
        <f>I15/H15</f>
        <v>877.1</v>
      </c>
      <c r="O15" s="38">
        <v>10</v>
      </c>
      <c r="P15" s="14">
        <v>14334</v>
      </c>
      <c r="Q15" s="14">
        <v>30543</v>
      </c>
      <c r="R15" s="14">
        <v>2922</v>
      </c>
      <c r="S15" s="14">
        <v>6021</v>
      </c>
      <c r="T15" s="64">
        <f>(P15/Q15*100)-100</f>
        <v>-53.06944308024752</v>
      </c>
      <c r="U15" s="75">
        <v>56557</v>
      </c>
      <c r="V15" s="14">
        <f>P15/O15</f>
        <v>1433.4</v>
      </c>
      <c r="W15" s="75">
        <f>SUM(U15,P15)</f>
        <v>70891</v>
      </c>
      <c r="X15" s="75">
        <v>11399</v>
      </c>
      <c r="Y15" s="76">
        <f>SUM(X15,R15)</f>
        <v>14321</v>
      </c>
    </row>
    <row r="16" spans="1:25" ht="12.75">
      <c r="A16" s="72">
        <v>3</v>
      </c>
      <c r="B16" s="72">
        <v>3</v>
      </c>
      <c r="C16" s="4" t="s">
        <v>63</v>
      </c>
      <c r="D16" s="4" t="s">
        <v>63</v>
      </c>
      <c r="E16" s="15" t="s">
        <v>46</v>
      </c>
      <c r="F16" s="15" t="s">
        <v>36</v>
      </c>
      <c r="G16" s="37">
        <v>6</v>
      </c>
      <c r="H16" s="37">
        <v>8</v>
      </c>
      <c r="I16" s="24">
        <v>8205</v>
      </c>
      <c r="J16" s="24">
        <v>19085</v>
      </c>
      <c r="K16" s="24">
        <v>1711</v>
      </c>
      <c r="L16" s="24">
        <v>3832</v>
      </c>
      <c r="M16" s="64">
        <f>(I16/J16*100)-100</f>
        <v>-57.00812156143568</v>
      </c>
      <c r="N16" s="14">
        <f>I16/H16</f>
        <v>1025.625</v>
      </c>
      <c r="O16" s="38">
        <v>8</v>
      </c>
      <c r="P16" s="14">
        <v>13242</v>
      </c>
      <c r="Q16" s="14">
        <v>27950</v>
      </c>
      <c r="R16" s="14">
        <v>3016</v>
      </c>
      <c r="S16" s="14">
        <v>6277</v>
      </c>
      <c r="T16" s="64">
        <f>(P16/Q16*100)-100</f>
        <v>-52.62254025044722</v>
      </c>
      <c r="U16" s="75">
        <v>232202</v>
      </c>
      <c r="V16" s="14">
        <f>P16/O16</f>
        <v>1655.25</v>
      </c>
      <c r="W16" s="75">
        <f>SUM(U16,P16)</f>
        <v>245444</v>
      </c>
      <c r="X16" s="75">
        <v>53173</v>
      </c>
      <c r="Y16" s="76">
        <f>SUM(X16,R16)</f>
        <v>56189</v>
      </c>
    </row>
    <row r="17" spans="1:25" ht="12.75">
      <c r="A17" s="72">
        <v>4</v>
      </c>
      <c r="B17" s="72">
        <v>5</v>
      </c>
      <c r="C17" s="4" t="s">
        <v>72</v>
      </c>
      <c r="D17" s="4" t="s">
        <v>73</v>
      </c>
      <c r="E17" s="15" t="s">
        <v>47</v>
      </c>
      <c r="F17" s="15" t="s">
        <v>42</v>
      </c>
      <c r="G17" s="37">
        <v>4</v>
      </c>
      <c r="H17" s="37">
        <v>6</v>
      </c>
      <c r="I17" s="24">
        <v>7776</v>
      </c>
      <c r="J17" s="24">
        <v>18563</v>
      </c>
      <c r="K17" s="24">
        <v>1520</v>
      </c>
      <c r="L17" s="24">
        <v>3645</v>
      </c>
      <c r="M17" s="64">
        <f>(I17/J17*100)-100</f>
        <v>-58.11021925335345</v>
      </c>
      <c r="N17" s="14">
        <f>I17/H17</f>
        <v>1296</v>
      </c>
      <c r="O17" s="73">
        <v>6</v>
      </c>
      <c r="P17" s="14">
        <v>13117</v>
      </c>
      <c r="Q17" s="14">
        <v>26097</v>
      </c>
      <c r="R17" s="14">
        <v>2936</v>
      </c>
      <c r="S17" s="14">
        <v>5695</v>
      </c>
      <c r="T17" s="64">
        <f>(P17/Q17*100)-100</f>
        <v>-49.73751772234356</v>
      </c>
      <c r="U17" s="75">
        <v>103549</v>
      </c>
      <c r="V17" s="14">
        <f>P17/O17</f>
        <v>2186.1666666666665</v>
      </c>
      <c r="W17" s="75">
        <f>SUM(U17,P17)</f>
        <v>116666</v>
      </c>
      <c r="X17" s="75">
        <v>23054</v>
      </c>
      <c r="Y17" s="76">
        <f>SUM(X17,R17)</f>
        <v>25990</v>
      </c>
    </row>
    <row r="18" spans="1:25" ht="13.5" customHeight="1">
      <c r="A18" s="72">
        <v>5</v>
      </c>
      <c r="B18" s="72" t="s">
        <v>50</v>
      </c>
      <c r="C18" s="4" t="s">
        <v>91</v>
      </c>
      <c r="D18" s="4" t="s">
        <v>92</v>
      </c>
      <c r="E18" s="15" t="s">
        <v>47</v>
      </c>
      <c r="F18" s="15" t="s">
        <v>42</v>
      </c>
      <c r="G18" s="37">
        <v>1</v>
      </c>
      <c r="H18" s="37">
        <v>3</v>
      </c>
      <c r="I18" s="14">
        <v>5522</v>
      </c>
      <c r="J18" s="14"/>
      <c r="K18" s="92">
        <v>1052</v>
      </c>
      <c r="L18" s="92"/>
      <c r="M18" s="64"/>
      <c r="N18" s="14">
        <f>I18/H18</f>
        <v>1840.6666666666667</v>
      </c>
      <c r="O18" s="37">
        <v>3</v>
      </c>
      <c r="P18" s="22">
        <v>10002</v>
      </c>
      <c r="Q18" s="22"/>
      <c r="R18" s="22">
        <v>2086</v>
      </c>
      <c r="S18" s="22"/>
      <c r="T18" s="64"/>
      <c r="U18" s="75"/>
      <c r="V18" s="14">
        <f>P18/O18</f>
        <v>3334</v>
      </c>
      <c r="W18" s="75">
        <f>SUM(U18,P18)</f>
        <v>10002</v>
      </c>
      <c r="X18" s="75"/>
      <c r="Y18" s="76">
        <f>SUM(X18,R18)</f>
        <v>2086</v>
      </c>
    </row>
    <row r="19" spans="1:25" ht="12.75">
      <c r="A19" s="72">
        <v>6</v>
      </c>
      <c r="B19" s="72">
        <v>6</v>
      </c>
      <c r="C19" s="4" t="s">
        <v>78</v>
      </c>
      <c r="D19" s="4" t="s">
        <v>79</v>
      </c>
      <c r="E19" s="15" t="s">
        <v>52</v>
      </c>
      <c r="F19" s="15" t="s">
        <v>51</v>
      </c>
      <c r="G19" s="37">
        <v>2</v>
      </c>
      <c r="H19" s="37">
        <v>5</v>
      </c>
      <c r="I19" s="92">
        <v>5857</v>
      </c>
      <c r="J19" s="92">
        <v>15641</v>
      </c>
      <c r="K19" s="98">
        <v>1163</v>
      </c>
      <c r="L19" s="98">
        <v>3099</v>
      </c>
      <c r="M19" s="64">
        <f>(I19/J19*100)-100</f>
        <v>-62.55354516974618</v>
      </c>
      <c r="N19" s="14">
        <f>I19/H19</f>
        <v>1171.4</v>
      </c>
      <c r="O19" s="73">
        <v>5</v>
      </c>
      <c r="P19" s="22">
        <v>9975</v>
      </c>
      <c r="Q19" s="22">
        <v>21873</v>
      </c>
      <c r="R19" s="22">
        <v>2323</v>
      </c>
      <c r="S19" s="22">
        <v>4901</v>
      </c>
      <c r="T19" s="64">
        <f>(P19/Q19*100)-100</f>
        <v>-54.39583047592923</v>
      </c>
      <c r="U19" s="75">
        <v>22666</v>
      </c>
      <c r="V19" s="14">
        <f>P19/O19</f>
        <v>1995</v>
      </c>
      <c r="W19" s="75">
        <f>SUM(U19,P19)</f>
        <v>32641</v>
      </c>
      <c r="X19" s="75">
        <v>5065</v>
      </c>
      <c r="Y19" s="76">
        <f>SUM(X19,R19)</f>
        <v>7388</v>
      </c>
    </row>
    <row r="20" spans="1:25" ht="12.75">
      <c r="A20" s="72">
        <v>7</v>
      </c>
      <c r="B20" s="72">
        <v>7</v>
      </c>
      <c r="C20" s="4" t="s">
        <v>76</v>
      </c>
      <c r="D20" s="4" t="s">
        <v>77</v>
      </c>
      <c r="E20" s="15" t="s">
        <v>46</v>
      </c>
      <c r="F20" s="15" t="s">
        <v>36</v>
      </c>
      <c r="G20" s="37">
        <v>3</v>
      </c>
      <c r="H20" s="37">
        <v>8</v>
      </c>
      <c r="I20" s="24">
        <v>4799</v>
      </c>
      <c r="J20" s="24">
        <v>13426</v>
      </c>
      <c r="K20" s="14">
        <v>910</v>
      </c>
      <c r="L20" s="14">
        <v>2514</v>
      </c>
      <c r="M20" s="64">
        <f>(I20/J20*100)-100</f>
        <v>-64.25592134664085</v>
      </c>
      <c r="N20" s="14">
        <f>I20/H20</f>
        <v>599.875</v>
      </c>
      <c r="O20" s="73">
        <v>8</v>
      </c>
      <c r="P20" s="22">
        <v>8341</v>
      </c>
      <c r="Q20" s="22">
        <v>18660</v>
      </c>
      <c r="R20" s="22">
        <v>1766</v>
      </c>
      <c r="S20" s="22">
        <v>3891</v>
      </c>
      <c r="T20" s="64">
        <f>(P20/Q20*100)-100</f>
        <v>-55.30010718113612</v>
      </c>
      <c r="U20" s="75">
        <v>45738</v>
      </c>
      <c r="V20" s="14">
        <f>P20/O20</f>
        <v>1042.625</v>
      </c>
      <c r="W20" s="75">
        <f>SUM(U20,P20)</f>
        <v>54079</v>
      </c>
      <c r="X20" s="75">
        <v>9643</v>
      </c>
      <c r="Y20" s="76">
        <f>SUM(X20,R20)</f>
        <v>11409</v>
      </c>
    </row>
    <row r="21" spans="1:25" ht="12.75">
      <c r="A21" s="72">
        <v>8</v>
      </c>
      <c r="B21" s="72" t="s">
        <v>50</v>
      </c>
      <c r="C21" s="4" t="s">
        <v>89</v>
      </c>
      <c r="D21" s="4" t="s">
        <v>90</v>
      </c>
      <c r="E21" s="15" t="s">
        <v>47</v>
      </c>
      <c r="F21" s="15" t="s">
        <v>48</v>
      </c>
      <c r="G21" s="37">
        <v>1</v>
      </c>
      <c r="H21" s="37">
        <v>4</v>
      </c>
      <c r="I21" s="14">
        <v>3798</v>
      </c>
      <c r="J21" s="14"/>
      <c r="K21" s="98">
        <v>728</v>
      </c>
      <c r="L21" s="98"/>
      <c r="M21" s="64"/>
      <c r="N21" s="14">
        <f>I21/H21</f>
        <v>949.5</v>
      </c>
      <c r="O21" s="73">
        <v>4</v>
      </c>
      <c r="P21" s="22">
        <v>7341</v>
      </c>
      <c r="Q21" s="22"/>
      <c r="R21" s="22">
        <v>1538</v>
      </c>
      <c r="S21" s="22"/>
      <c r="T21" s="64"/>
      <c r="U21" s="75">
        <v>4570</v>
      </c>
      <c r="V21" s="14">
        <f>P21/O21</f>
        <v>1835.25</v>
      </c>
      <c r="W21" s="75">
        <f>SUM(U21,P21)</f>
        <v>11911</v>
      </c>
      <c r="X21" s="75">
        <v>1000</v>
      </c>
      <c r="Y21" s="76">
        <f>SUM(X21,R21)</f>
        <v>2538</v>
      </c>
    </row>
    <row r="22" spans="1:25" ht="12.75">
      <c r="A22" s="72">
        <v>9</v>
      </c>
      <c r="B22" s="72">
        <v>4</v>
      </c>
      <c r="C22" s="86" t="s">
        <v>57</v>
      </c>
      <c r="D22" s="86" t="s">
        <v>58</v>
      </c>
      <c r="E22" s="15" t="s">
        <v>49</v>
      </c>
      <c r="F22" s="15" t="s">
        <v>42</v>
      </c>
      <c r="G22" s="37">
        <v>10</v>
      </c>
      <c r="H22" s="37">
        <v>30</v>
      </c>
      <c r="I22" s="24">
        <v>4607</v>
      </c>
      <c r="J22" s="24">
        <v>21722</v>
      </c>
      <c r="K22" s="24">
        <v>957</v>
      </c>
      <c r="L22" s="24">
        <v>4291</v>
      </c>
      <c r="M22" s="64">
        <f>(I22/J22*100)-100</f>
        <v>-78.79108737685296</v>
      </c>
      <c r="N22" s="14">
        <f>I22/H22</f>
        <v>153.56666666666666</v>
      </c>
      <c r="O22" s="37">
        <v>30</v>
      </c>
      <c r="P22" s="14">
        <v>6765</v>
      </c>
      <c r="Q22" s="14">
        <v>27523</v>
      </c>
      <c r="R22" s="14">
        <v>1475</v>
      </c>
      <c r="S22" s="14">
        <v>5798</v>
      </c>
      <c r="T22" s="64">
        <f>(P22/Q22*100)-100</f>
        <v>-75.42055735203284</v>
      </c>
      <c r="U22" s="94">
        <v>799252</v>
      </c>
      <c r="V22" s="14">
        <f>P22/O22</f>
        <v>225.5</v>
      </c>
      <c r="W22" s="75">
        <f>SUM(U22,P22)</f>
        <v>806017</v>
      </c>
      <c r="X22" s="75">
        <v>171135</v>
      </c>
      <c r="Y22" s="76">
        <f>SUM(X22,R22)</f>
        <v>172610</v>
      </c>
    </row>
    <row r="23" spans="1:25" ht="12.75">
      <c r="A23" s="72">
        <v>10</v>
      </c>
      <c r="B23" s="72">
        <v>10</v>
      </c>
      <c r="C23" s="4" t="s">
        <v>84</v>
      </c>
      <c r="D23" s="4" t="s">
        <v>84</v>
      </c>
      <c r="E23" s="15" t="s">
        <v>46</v>
      </c>
      <c r="F23" s="15" t="s">
        <v>36</v>
      </c>
      <c r="G23" s="37">
        <v>2</v>
      </c>
      <c r="H23" s="37">
        <v>10</v>
      </c>
      <c r="I23" s="24">
        <v>2131</v>
      </c>
      <c r="J23" s="24">
        <v>4726</v>
      </c>
      <c r="K23" s="24">
        <v>406</v>
      </c>
      <c r="L23" s="24">
        <v>912</v>
      </c>
      <c r="M23" s="64">
        <f>(I23/J23*100)-100</f>
        <v>-54.90901396529835</v>
      </c>
      <c r="N23" s="14">
        <f>I23/H23</f>
        <v>213.1</v>
      </c>
      <c r="O23" s="38">
        <v>10</v>
      </c>
      <c r="P23" s="14">
        <v>3117</v>
      </c>
      <c r="Q23" s="14">
        <v>6842</v>
      </c>
      <c r="R23" s="14">
        <v>654</v>
      </c>
      <c r="S23" s="14">
        <v>1456</v>
      </c>
      <c r="T23" s="64">
        <f>(P23/Q23*100)-100</f>
        <v>-54.44314527915814</v>
      </c>
      <c r="U23" s="75">
        <v>6842</v>
      </c>
      <c r="V23" s="14">
        <f>P23/O23</f>
        <v>311.7</v>
      </c>
      <c r="W23" s="75">
        <f>SUM(U23,P23)</f>
        <v>9959</v>
      </c>
      <c r="X23" s="77">
        <v>1456</v>
      </c>
      <c r="Y23" s="76">
        <f>SUM(X23,R23)</f>
        <v>2110</v>
      </c>
    </row>
    <row r="24" spans="1:25" ht="12.75">
      <c r="A24" s="72">
        <v>11</v>
      </c>
      <c r="B24" s="72">
        <v>11</v>
      </c>
      <c r="C24" s="4" t="s">
        <v>64</v>
      </c>
      <c r="D24" s="4" t="s">
        <v>65</v>
      </c>
      <c r="E24" s="15" t="s">
        <v>52</v>
      </c>
      <c r="F24" s="15" t="s">
        <v>51</v>
      </c>
      <c r="G24" s="37">
        <v>5</v>
      </c>
      <c r="H24" s="37">
        <v>7</v>
      </c>
      <c r="I24" s="24">
        <v>1811</v>
      </c>
      <c r="J24" s="24">
        <v>3146</v>
      </c>
      <c r="K24" s="99">
        <v>404</v>
      </c>
      <c r="L24" s="99">
        <v>617</v>
      </c>
      <c r="M24" s="64">
        <f>(I24/J24*100)-100</f>
        <v>-42.434837889383346</v>
      </c>
      <c r="N24" s="14">
        <f>I24/H24</f>
        <v>258.7142857142857</v>
      </c>
      <c r="O24" s="73">
        <v>7</v>
      </c>
      <c r="P24" s="74">
        <v>2970</v>
      </c>
      <c r="Q24" s="74">
        <v>4809</v>
      </c>
      <c r="R24" s="74">
        <v>718</v>
      </c>
      <c r="S24" s="74">
        <v>1072</v>
      </c>
      <c r="T24" s="64">
        <f>(P24/Q24*100)-100</f>
        <v>-38.24079850280724</v>
      </c>
      <c r="U24" s="75">
        <v>40725</v>
      </c>
      <c r="V24" s="14">
        <f>P24/O24</f>
        <v>424.2857142857143</v>
      </c>
      <c r="W24" s="75">
        <f>SUM(U24,P24)</f>
        <v>43695</v>
      </c>
      <c r="X24" s="77">
        <v>9278</v>
      </c>
      <c r="Y24" s="76">
        <f>SUM(X24,R24)</f>
        <v>9996</v>
      </c>
    </row>
    <row r="25" spans="1:25" ht="12.75" customHeight="1">
      <c r="A25" s="72">
        <v>12</v>
      </c>
      <c r="B25" s="72">
        <v>9</v>
      </c>
      <c r="C25" s="86" t="s">
        <v>59</v>
      </c>
      <c r="D25" s="86" t="s">
        <v>60</v>
      </c>
      <c r="E25" s="15" t="s">
        <v>56</v>
      </c>
      <c r="F25" s="15" t="s">
        <v>42</v>
      </c>
      <c r="G25" s="37">
        <v>7</v>
      </c>
      <c r="H25" s="37">
        <v>11</v>
      </c>
      <c r="I25" s="24">
        <v>1421</v>
      </c>
      <c r="J25" s="24">
        <v>4793</v>
      </c>
      <c r="K25" s="24">
        <v>275</v>
      </c>
      <c r="L25" s="24">
        <v>906</v>
      </c>
      <c r="M25" s="64">
        <f>(I25/J25*100)-100</f>
        <v>-70.35259753807637</v>
      </c>
      <c r="N25" s="14">
        <f>I25/H25</f>
        <v>129.1818181818182</v>
      </c>
      <c r="O25" s="73">
        <v>11</v>
      </c>
      <c r="P25" s="14">
        <v>2824</v>
      </c>
      <c r="Q25" s="14">
        <v>7065</v>
      </c>
      <c r="R25" s="24">
        <v>588</v>
      </c>
      <c r="S25" s="24">
        <v>1469</v>
      </c>
      <c r="T25" s="64">
        <f>(P25/Q25*100)-100</f>
        <v>-60.02830856334041</v>
      </c>
      <c r="U25" s="77">
        <v>203830</v>
      </c>
      <c r="V25" s="14">
        <f>P25/O25</f>
        <v>256.72727272727275</v>
      </c>
      <c r="W25" s="75">
        <f>SUM(U25,P25)</f>
        <v>206654</v>
      </c>
      <c r="X25" s="75">
        <v>44145</v>
      </c>
      <c r="Y25" s="76">
        <f>SUM(X25,R25)</f>
        <v>44733</v>
      </c>
    </row>
    <row r="26" spans="1:25" ht="12.75" customHeight="1">
      <c r="A26" s="72">
        <v>13</v>
      </c>
      <c r="B26" s="72">
        <v>12</v>
      </c>
      <c r="C26" s="4" t="s">
        <v>68</v>
      </c>
      <c r="D26" s="4" t="s">
        <v>69</v>
      </c>
      <c r="E26" s="15" t="s">
        <v>47</v>
      </c>
      <c r="F26" s="15" t="s">
        <v>48</v>
      </c>
      <c r="G26" s="37">
        <v>4</v>
      </c>
      <c r="H26" s="37">
        <v>1</v>
      </c>
      <c r="I26" s="14">
        <v>1042</v>
      </c>
      <c r="J26" s="14">
        <v>2677</v>
      </c>
      <c r="K26" s="95">
        <v>219</v>
      </c>
      <c r="L26" s="95">
        <v>571</v>
      </c>
      <c r="M26" s="64">
        <f>(I26/J26*100)-100</f>
        <v>-61.075831154277175</v>
      </c>
      <c r="N26" s="14">
        <f>I26/H26</f>
        <v>1042</v>
      </c>
      <c r="O26" s="38">
        <v>1</v>
      </c>
      <c r="P26" s="14">
        <v>2682</v>
      </c>
      <c r="Q26" s="14">
        <v>4737</v>
      </c>
      <c r="R26" s="14">
        <v>593</v>
      </c>
      <c r="S26" s="14">
        <v>1049</v>
      </c>
      <c r="T26" s="64">
        <f>(P26/Q26*100)-100</f>
        <v>-43.38188727042432</v>
      </c>
      <c r="U26" s="77">
        <v>20175</v>
      </c>
      <c r="V26" s="14">
        <f>P26/O26</f>
        <v>2682</v>
      </c>
      <c r="W26" s="75">
        <f>SUM(U26,P26)</f>
        <v>22857</v>
      </c>
      <c r="X26" s="75">
        <v>4527</v>
      </c>
      <c r="Y26" s="76">
        <f>SUM(X26,R26)</f>
        <v>5120</v>
      </c>
    </row>
    <row r="27" spans="1:25" ht="12.75">
      <c r="A27" s="72">
        <v>14</v>
      </c>
      <c r="B27" s="72">
        <v>13</v>
      </c>
      <c r="C27" s="4" t="s">
        <v>53</v>
      </c>
      <c r="D27" s="4" t="s">
        <v>54</v>
      </c>
      <c r="E27" s="15" t="s">
        <v>47</v>
      </c>
      <c r="F27" s="15" t="s">
        <v>42</v>
      </c>
      <c r="G27" s="37">
        <v>18</v>
      </c>
      <c r="H27" s="37">
        <v>4</v>
      </c>
      <c r="I27" s="24">
        <v>1298</v>
      </c>
      <c r="J27" s="24">
        <v>2191</v>
      </c>
      <c r="K27" s="14">
        <v>307</v>
      </c>
      <c r="L27" s="14">
        <v>424</v>
      </c>
      <c r="M27" s="64">
        <f>(I27/J27*100)-100</f>
        <v>-40.757644910999545</v>
      </c>
      <c r="N27" s="14">
        <f>I27/H27</f>
        <v>324.5</v>
      </c>
      <c r="O27" s="73">
        <v>4</v>
      </c>
      <c r="P27" s="14">
        <v>2470</v>
      </c>
      <c r="Q27" s="14">
        <v>3463</v>
      </c>
      <c r="R27" s="14">
        <v>602</v>
      </c>
      <c r="S27" s="14">
        <v>758</v>
      </c>
      <c r="T27" s="64">
        <f>(P27/Q27*100)-100</f>
        <v>-28.674559630378283</v>
      </c>
      <c r="U27" s="75">
        <v>76129</v>
      </c>
      <c r="V27" s="14">
        <f>P27/O27</f>
        <v>617.5</v>
      </c>
      <c r="W27" s="75">
        <f>SUM(U27,P27)</f>
        <v>78599</v>
      </c>
      <c r="X27" s="77">
        <v>15944</v>
      </c>
      <c r="Y27" s="76">
        <f>SUM(X27,R27)</f>
        <v>16546</v>
      </c>
    </row>
    <row r="28" spans="1:25" ht="12.75">
      <c r="A28" s="72">
        <v>15</v>
      </c>
      <c r="B28" s="72">
        <v>8</v>
      </c>
      <c r="C28" s="4" t="s">
        <v>74</v>
      </c>
      <c r="D28" s="4" t="s">
        <v>75</v>
      </c>
      <c r="E28" s="15" t="s">
        <v>47</v>
      </c>
      <c r="F28" s="15" t="s">
        <v>51</v>
      </c>
      <c r="G28" s="37">
        <v>4</v>
      </c>
      <c r="H28" s="37">
        <v>10</v>
      </c>
      <c r="I28" s="24">
        <v>997</v>
      </c>
      <c r="J28" s="24">
        <v>6741</v>
      </c>
      <c r="K28" s="22">
        <v>221</v>
      </c>
      <c r="L28" s="22">
        <v>1344</v>
      </c>
      <c r="M28" s="64">
        <f>(I28/J28*100)-100</f>
        <v>-85.20990950897493</v>
      </c>
      <c r="N28" s="14">
        <f>I28/H28</f>
        <v>99.7</v>
      </c>
      <c r="O28" s="37">
        <v>10</v>
      </c>
      <c r="P28" s="22">
        <v>1808</v>
      </c>
      <c r="Q28" s="22">
        <v>10361</v>
      </c>
      <c r="R28" s="22">
        <v>405</v>
      </c>
      <c r="S28" s="22">
        <v>2303</v>
      </c>
      <c r="T28" s="64">
        <f>(P28/Q28*100)-100</f>
        <v>-82.54994691632082</v>
      </c>
      <c r="U28" s="75">
        <v>66975</v>
      </c>
      <c r="V28" s="14">
        <f>P28/O28</f>
        <v>180.8</v>
      </c>
      <c r="W28" s="75">
        <f>SUM(U28,P28)</f>
        <v>68783</v>
      </c>
      <c r="X28" s="77">
        <v>15604</v>
      </c>
      <c r="Y28" s="76">
        <f>SUM(X28,R28)</f>
        <v>16009</v>
      </c>
    </row>
    <row r="29" spans="1:25" ht="12.75">
      <c r="A29" s="72">
        <v>16</v>
      </c>
      <c r="B29" s="72">
        <v>14</v>
      </c>
      <c r="C29" s="4" t="s">
        <v>80</v>
      </c>
      <c r="D29" s="4" t="s">
        <v>81</v>
      </c>
      <c r="E29" s="15" t="s">
        <v>47</v>
      </c>
      <c r="F29" s="15" t="s">
        <v>42</v>
      </c>
      <c r="G29" s="37">
        <v>2</v>
      </c>
      <c r="H29" s="37">
        <v>1</v>
      </c>
      <c r="I29" s="24">
        <v>934</v>
      </c>
      <c r="J29" s="24">
        <v>1393</v>
      </c>
      <c r="K29" s="24">
        <v>204</v>
      </c>
      <c r="L29" s="24">
        <v>303</v>
      </c>
      <c r="M29" s="64">
        <f>(I29/J29*100)-100</f>
        <v>-32.95046661880832</v>
      </c>
      <c r="N29" s="14">
        <f>I29/H29</f>
        <v>934</v>
      </c>
      <c r="O29" s="38">
        <v>1</v>
      </c>
      <c r="P29" s="14">
        <v>1774</v>
      </c>
      <c r="Q29" s="14">
        <v>2652</v>
      </c>
      <c r="R29" s="14">
        <v>404</v>
      </c>
      <c r="S29" s="14">
        <v>730</v>
      </c>
      <c r="T29" s="64">
        <f>(P29/Q29*100)-100</f>
        <v>-33.107088989441934</v>
      </c>
      <c r="U29" s="75">
        <v>5612</v>
      </c>
      <c r="V29" s="14">
        <f>P29/O29</f>
        <v>1774</v>
      </c>
      <c r="W29" s="75">
        <f>SUM(U29,P29)</f>
        <v>7386</v>
      </c>
      <c r="X29" s="77">
        <v>1370</v>
      </c>
      <c r="Y29" s="76">
        <f>SUM(X29,R29)</f>
        <v>1774</v>
      </c>
    </row>
    <row r="30" spans="1:25" ht="12.75">
      <c r="A30" s="72">
        <v>17</v>
      </c>
      <c r="B30" s="72">
        <v>15</v>
      </c>
      <c r="C30" s="4" t="s">
        <v>70</v>
      </c>
      <c r="D30" s="4" t="s">
        <v>71</v>
      </c>
      <c r="E30" s="15" t="s">
        <v>47</v>
      </c>
      <c r="F30" s="15" t="s">
        <v>48</v>
      </c>
      <c r="G30" s="37">
        <v>4</v>
      </c>
      <c r="H30" s="37">
        <v>2</v>
      </c>
      <c r="I30" s="24">
        <v>366</v>
      </c>
      <c r="J30" s="24">
        <v>1815</v>
      </c>
      <c r="K30" s="14">
        <v>71</v>
      </c>
      <c r="L30" s="14">
        <v>351</v>
      </c>
      <c r="M30" s="64">
        <f>(I30/J30*100)-100</f>
        <v>-79.83471074380165</v>
      </c>
      <c r="N30" s="14">
        <f>I30/H30</f>
        <v>183</v>
      </c>
      <c r="O30" s="73">
        <v>2</v>
      </c>
      <c r="P30" s="14">
        <v>647</v>
      </c>
      <c r="Q30" s="14">
        <v>2615</v>
      </c>
      <c r="R30" s="14">
        <v>135</v>
      </c>
      <c r="S30" s="14">
        <v>542</v>
      </c>
      <c r="T30" s="64">
        <f>(P30/Q30*100)-100</f>
        <v>-75.25812619502868</v>
      </c>
      <c r="U30" s="75">
        <v>11443</v>
      </c>
      <c r="V30" s="14">
        <f>P30/O30</f>
        <v>323.5</v>
      </c>
      <c r="W30" s="75">
        <f>SUM(U30,P30)</f>
        <v>12090</v>
      </c>
      <c r="X30" s="75">
        <v>2428</v>
      </c>
      <c r="Y30" s="76">
        <f>SUM(X30,R30)</f>
        <v>2563</v>
      </c>
    </row>
    <row r="31" spans="1:25" ht="12.75">
      <c r="A31" s="72">
        <v>18</v>
      </c>
      <c r="B31" s="72">
        <v>16</v>
      </c>
      <c r="C31" s="96" t="s">
        <v>61</v>
      </c>
      <c r="D31" s="4" t="s">
        <v>62</v>
      </c>
      <c r="E31" s="15" t="s">
        <v>47</v>
      </c>
      <c r="F31" s="15" t="s">
        <v>48</v>
      </c>
      <c r="G31" s="37">
        <v>7</v>
      </c>
      <c r="H31" s="37">
        <v>2</v>
      </c>
      <c r="I31" s="24">
        <v>336</v>
      </c>
      <c r="J31" s="24">
        <v>871</v>
      </c>
      <c r="K31" s="24">
        <v>64</v>
      </c>
      <c r="L31" s="24">
        <v>166</v>
      </c>
      <c r="M31" s="64">
        <f>(I31/J31*100)-100</f>
        <v>-61.423650975889785</v>
      </c>
      <c r="N31" s="14">
        <f>I31/H31</f>
        <v>168</v>
      </c>
      <c r="O31" s="37">
        <v>2</v>
      </c>
      <c r="P31" s="14">
        <v>512</v>
      </c>
      <c r="Q31" s="14">
        <v>1289</v>
      </c>
      <c r="R31" s="14">
        <v>116</v>
      </c>
      <c r="S31" s="14">
        <v>275</v>
      </c>
      <c r="T31" s="64">
        <f>(P31/Q31*100)-100</f>
        <v>-60.27928626842514</v>
      </c>
      <c r="U31" s="93">
        <v>12896</v>
      </c>
      <c r="V31" s="14">
        <f>P31/O31</f>
        <v>256</v>
      </c>
      <c r="W31" s="75">
        <f>SUM(U31,P31)</f>
        <v>13408</v>
      </c>
      <c r="X31" s="75">
        <v>2750</v>
      </c>
      <c r="Y31" s="76">
        <f>SUM(X31,R31)</f>
        <v>2866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73"/>
      <c r="P32" s="22"/>
      <c r="Q32" s="22"/>
      <c r="R32" s="22"/>
      <c r="S32" s="22"/>
      <c r="T32" s="64"/>
      <c r="U32" s="93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14"/>
      <c r="J33" s="14"/>
      <c r="K33" s="22"/>
      <c r="L33" s="22"/>
      <c r="M33" s="64"/>
      <c r="N33" s="14"/>
      <c r="O33" s="73"/>
      <c r="P33" s="14"/>
      <c r="Q33" s="14"/>
      <c r="R33" s="14"/>
      <c r="S33" s="14"/>
      <c r="T33" s="64"/>
      <c r="U33" s="97"/>
      <c r="V33" s="14"/>
      <c r="W33" s="75"/>
      <c r="X33" s="89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144</v>
      </c>
      <c r="I34" s="31">
        <f>SUM(I14:I33)</f>
        <v>71372</v>
      </c>
      <c r="J34" s="31">
        <v>232940</v>
      </c>
      <c r="K34" s="31">
        <f>SUM(K14:K33)</f>
        <v>14032</v>
      </c>
      <c r="L34" s="31">
        <v>44683</v>
      </c>
      <c r="M34" s="68">
        <f>(I34/J34*100)-100</f>
        <v>-69.36035030479951</v>
      </c>
      <c r="N34" s="32">
        <f>I34/H34</f>
        <v>495.6388888888889</v>
      </c>
      <c r="O34" s="34">
        <f>SUM(O14:O33)</f>
        <v>144</v>
      </c>
      <c r="P34" s="31">
        <f>SUM(P14:P33)</f>
        <v>120401</v>
      </c>
      <c r="Q34" s="31">
        <v>348995</v>
      </c>
      <c r="R34" s="31">
        <f>SUM(R14:R33)</f>
        <v>26230</v>
      </c>
      <c r="S34" s="31">
        <v>70166</v>
      </c>
      <c r="T34" s="68">
        <f>(P34/Q34*100)-100</f>
        <v>-65.50065187180331</v>
      </c>
      <c r="U34" s="78">
        <f>SUM(U14:U33)</f>
        <v>2133896</v>
      </c>
      <c r="V34" s="32">
        <f>P34/O34</f>
        <v>836.1180555555555</v>
      </c>
      <c r="W34" s="90">
        <f>SUM(U34,P34)</f>
        <v>2254297</v>
      </c>
      <c r="X34" s="79">
        <f>SUM(X14:X33)</f>
        <v>465277</v>
      </c>
      <c r="Y34" s="35">
        <f>SUM(Y14:Y33)</f>
        <v>491507</v>
      </c>
    </row>
    <row r="35" spans="9:12" ht="12.75">
      <c r="I35" s="23"/>
      <c r="J35" s="23"/>
      <c r="K35" s="23"/>
      <c r="L35" s="23"/>
    </row>
    <row r="36" ht="12.75">
      <c r="Y36" s="88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5"/>
      <c r="E3" s="85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07 - Sep</v>
      </c>
      <c r="L4" s="20"/>
      <c r="M4" s="62" t="str">
        <f>'WEEKLY COMPETITIVE REPORT'!M4</f>
        <v>09 - Sep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0.8052</v>
      </c>
    </row>
    <row r="5" spans="1:25" s="2" customFormat="1" ht="11.25">
      <c r="A5" s="8"/>
      <c r="B5" s="8"/>
      <c r="C5" s="8" t="s">
        <v>0</v>
      </c>
      <c r="D5" s="8"/>
      <c r="E5" s="87"/>
      <c r="F5" s="8"/>
      <c r="G5" s="3" t="s">
        <v>4</v>
      </c>
      <c r="H5" s="7"/>
      <c r="I5" s="7"/>
      <c r="J5" s="7"/>
      <c r="K5" s="67" t="str">
        <f>'WEEKLY COMPETITIVE REPORT'!K5</f>
        <v>06 - Sep</v>
      </c>
      <c r="L5" s="7"/>
      <c r="M5" s="63" t="str">
        <f>'WEEKLY COMPETITIVE REPORT'!M5</f>
        <v>12 - Sep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37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41165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MADAGASCAR 3</v>
      </c>
      <c r="D14" s="4" t="str">
        <f>'WEEKLY COMPETITIVE REPORT'!D14</f>
        <v>MADAGASKAR 3</v>
      </c>
      <c r="E14" s="4" t="str">
        <f>'WEEKLY COMPETITIVE REPORT'!E14</f>
        <v>PAR</v>
      </c>
      <c r="F14" s="4" t="str">
        <f>'WEEKLY COMPETITIVE REPORT'!F14</f>
        <v>Karantanija</v>
      </c>
      <c r="G14" s="37">
        <f>'WEEKLY COMPETITIVE REPORT'!G14</f>
        <v>5</v>
      </c>
      <c r="H14" s="37">
        <f>'WEEKLY COMPETITIVE REPORT'!H14</f>
        <v>22</v>
      </c>
      <c r="I14" s="14">
        <f>'WEEKLY COMPETITIVE REPORT'!I14/Y4</f>
        <v>14531.793343268753</v>
      </c>
      <c r="J14" s="14">
        <f>'WEEKLY COMPETITIVE REPORT'!J14/Y4</f>
        <v>66809.48832588177</v>
      </c>
      <c r="K14" s="22">
        <f>'WEEKLY COMPETITIVE REPORT'!K14</f>
        <v>2262</v>
      </c>
      <c r="L14" s="22">
        <f>'WEEKLY COMPETITIVE REPORT'!L14</f>
        <v>10399</v>
      </c>
      <c r="M14" s="64">
        <f>'WEEKLY COMPETITIVE REPORT'!M14</f>
        <v>-78.24890789106794</v>
      </c>
      <c r="N14" s="14">
        <f aca="true" t="shared" si="0" ref="N14:N20">I14/H14</f>
        <v>660.5360610576706</v>
      </c>
      <c r="O14" s="37">
        <f>'WEEKLY COMPETITIVE REPORT'!O14</f>
        <v>22</v>
      </c>
      <c r="P14" s="14">
        <f>'WEEKLY COMPETITIVE REPORT'!P14/Y4</f>
        <v>22950.819672131147</v>
      </c>
      <c r="Q14" s="14">
        <f>'WEEKLY COMPETITIVE REPORT'!Q14/Y4</f>
        <v>89652.260307998</v>
      </c>
      <c r="R14" s="22">
        <f>'WEEKLY COMPETITIVE REPORT'!R14</f>
        <v>3953</v>
      </c>
      <c r="S14" s="22">
        <f>'WEEKLY COMPETITIVE REPORT'!S14</f>
        <v>15224</v>
      </c>
      <c r="T14" s="64">
        <f>'WEEKLY COMPETITIVE REPORT'!T14</f>
        <v>-74.40017731478916</v>
      </c>
      <c r="U14" s="14">
        <f>'WEEKLY COMPETITIVE REPORT'!U14/Y4</f>
        <v>527490.0645802285</v>
      </c>
      <c r="V14" s="14">
        <f aca="true" t="shared" si="1" ref="V14:V20">P14/O14</f>
        <v>1043.2190760059611</v>
      </c>
      <c r="W14" s="25">
        <f aca="true" t="shared" si="2" ref="W14:W20">P14+U14</f>
        <v>550440.8842523596</v>
      </c>
      <c r="X14" s="22">
        <f>'WEEKLY COMPETITIVE REPORT'!X14</f>
        <v>93306</v>
      </c>
      <c r="Y14" s="56">
        <f>'WEEKLY COMPETITIVE REPORT'!Y14</f>
        <v>97259</v>
      </c>
    </row>
    <row r="15" spans="1:25" ht="12.75">
      <c r="A15" s="50">
        <v>2</v>
      </c>
      <c r="B15" s="4">
        <f>'WEEKLY COMPETITIVE REPORT'!B15</f>
        <v>2</v>
      </c>
      <c r="C15" s="4" t="str">
        <f>'WEEKLY COMPETITIVE REPORT'!C15</f>
        <v>STEP UP REVOLUTION</v>
      </c>
      <c r="D15" s="4" t="str">
        <f>'WEEKLY COMPETITIVE REPORT'!D15</f>
        <v>ODPLEŠI SVOJE SANJE 4</v>
      </c>
      <c r="E15" s="4" t="str">
        <f>'WEEKLY COMPETITIVE REPORT'!E15</f>
        <v>IND</v>
      </c>
      <c r="F15" s="4" t="str">
        <f>'WEEKLY COMPETITIVE REPORT'!F15</f>
        <v>Blitz</v>
      </c>
      <c r="G15" s="37">
        <f>'WEEKLY COMPETITIVE REPORT'!G15</f>
        <v>2</v>
      </c>
      <c r="H15" s="37">
        <f>'WEEKLY COMPETITIVE REPORT'!H15</f>
        <v>10</v>
      </c>
      <c r="I15" s="14">
        <f>'WEEKLY COMPETITIVE REPORT'!I15/Y4</f>
        <v>10892.945851962246</v>
      </c>
      <c r="J15" s="14">
        <f>'WEEKLY COMPETITIVE REPORT'!J15/Y4</f>
        <v>24920.516641828115</v>
      </c>
      <c r="K15" s="22">
        <f>'WEEKLY COMPETITIVE REPORT'!K15</f>
        <v>1558</v>
      </c>
      <c r="L15" s="22">
        <f>'WEEKLY COMPETITIVE REPORT'!L15</f>
        <v>3530</v>
      </c>
      <c r="M15" s="64">
        <f>'WEEKLY COMPETITIVE REPORT'!M15</f>
        <v>-56.289245489883385</v>
      </c>
      <c r="N15" s="14">
        <f t="shared" si="0"/>
        <v>1089.2945851962245</v>
      </c>
      <c r="O15" s="37">
        <f>'WEEKLY COMPETITIVE REPORT'!O15</f>
        <v>10</v>
      </c>
      <c r="P15" s="14">
        <f>'WEEKLY COMPETITIVE REPORT'!P15/Y4</f>
        <v>17801.788375558866</v>
      </c>
      <c r="Q15" s="14">
        <f>'WEEKLY COMPETITIVE REPORT'!Q15/Y4</f>
        <v>37932.19076005961</v>
      </c>
      <c r="R15" s="22">
        <f>'WEEKLY COMPETITIVE REPORT'!R15</f>
        <v>2922</v>
      </c>
      <c r="S15" s="22">
        <f>'WEEKLY COMPETITIVE REPORT'!S15</f>
        <v>6021</v>
      </c>
      <c r="T15" s="64">
        <f>'WEEKLY COMPETITIVE REPORT'!T15</f>
        <v>-53.06944308024752</v>
      </c>
      <c r="U15" s="14">
        <f>'WEEKLY COMPETITIVE REPORT'!U15/Y4</f>
        <v>70239.69200198709</v>
      </c>
      <c r="V15" s="14">
        <f t="shared" si="1"/>
        <v>1780.1788375558867</v>
      </c>
      <c r="W15" s="25">
        <f t="shared" si="2"/>
        <v>88041.48037754596</v>
      </c>
      <c r="X15" s="22">
        <f>'WEEKLY COMPETITIVE REPORT'!X15</f>
        <v>11399</v>
      </c>
      <c r="Y15" s="56">
        <f>'WEEKLY COMPETITIVE REPORT'!Y15</f>
        <v>14321</v>
      </c>
    </row>
    <row r="16" spans="1:25" ht="12.75">
      <c r="A16" s="50">
        <v>3</v>
      </c>
      <c r="B16" s="4">
        <f>'WEEKLY COMPETITIVE REPORT'!B16</f>
        <v>3</v>
      </c>
      <c r="C16" s="4" t="str">
        <f>'WEEKLY COMPETITIVE REPORT'!C16</f>
        <v>TED</v>
      </c>
      <c r="D16" s="4" t="str">
        <f>'WEEKLY COMPETITIVE REPORT'!D16</f>
        <v>TED</v>
      </c>
      <c r="E16" s="4" t="str">
        <f>'WEEKLY COMPETITIVE REPORT'!E16</f>
        <v>UNI</v>
      </c>
      <c r="F16" s="4" t="str">
        <f>'WEEKLY COMPETITIVE REPORT'!F16</f>
        <v>Karantanija</v>
      </c>
      <c r="G16" s="37">
        <f>'WEEKLY COMPETITIVE REPORT'!G16</f>
        <v>6</v>
      </c>
      <c r="H16" s="37">
        <f>'WEEKLY COMPETITIVE REPORT'!H16</f>
        <v>8</v>
      </c>
      <c r="I16" s="14">
        <f>'WEEKLY COMPETITIVE REPORT'!I16/Y4</f>
        <v>10190.014903129657</v>
      </c>
      <c r="J16" s="14">
        <f>'WEEKLY COMPETITIVE REPORT'!J16/Y4</f>
        <v>23702.185792349726</v>
      </c>
      <c r="K16" s="22">
        <f>'WEEKLY COMPETITIVE REPORT'!K16</f>
        <v>1711</v>
      </c>
      <c r="L16" s="22">
        <f>'WEEKLY COMPETITIVE REPORT'!L16</f>
        <v>3832</v>
      </c>
      <c r="M16" s="64">
        <f>'WEEKLY COMPETITIVE REPORT'!M16</f>
        <v>-57.00812156143568</v>
      </c>
      <c r="N16" s="14">
        <f t="shared" si="0"/>
        <v>1273.751862891207</v>
      </c>
      <c r="O16" s="37">
        <f>'WEEKLY COMPETITIVE REPORT'!O16</f>
        <v>8</v>
      </c>
      <c r="P16" s="14">
        <f>'WEEKLY COMPETITIVE REPORT'!P16/Y4</f>
        <v>16445.603576751117</v>
      </c>
      <c r="Q16" s="14">
        <f>'WEEKLY COMPETITIVE REPORT'!Q16/Y4</f>
        <v>34711.872826626925</v>
      </c>
      <c r="R16" s="22">
        <f>'WEEKLY COMPETITIVE REPORT'!R16</f>
        <v>3016</v>
      </c>
      <c r="S16" s="22">
        <f>'WEEKLY COMPETITIVE REPORT'!S16</f>
        <v>6277</v>
      </c>
      <c r="T16" s="64">
        <f>'WEEKLY COMPETITIVE REPORT'!T16</f>
        <v>-52.62254025044722</v>
      </c>
      <c r="U16" s="14">
        <f>'WEEKLY COMPETITIVE REPORT'!U16/Y4</f>
        <v>288378.042722305</v>
      </c>
      <c r="V16" s="14">
        <f t="shared" si="1"/>
        <v>2055.7004470938896</v>
      </c>
      <c r="W16" s="25">
        <f t="shared" si="2"/>
        <v>304823.6462990561</v>
      </c>
      <c r="X16" s="22">
        <f>'WEEKLY COMPETITIVE REPORT'!X16</f>
        <v>53173</v>
      </c>
      <c r="Y16" s="56">
        <f>'WEEKLY COMPETITIVE REPORT'!Y16</f>
        <v>56189</v>
      </c>
    </row>
    <row r="17" spans="1:25" ht="12.75">
      <c r="A17" s="50">
        <v>4</v>
      </c>
      <c r="B17" s="4">
        <f>'WEEKLY COMPETITIVE REPORT'!B17</f>
        <v>5</v>
      </c>
      <c r="C17" s="4" t="str">
        <f>'WEEKLY COMPETITIVE REPORT'!C17</f>
        <v>EXPENDABLES 2</v>
      </c>
      <c r="D17" s="4" t="str">
        <f>'WEEKLY COMPETITIVE REPORT'!D17</f>
        <v>PLAČANCI 2</v>
      </c>
      <c r="E17" s="4" t="str">
        <f>'WEEKLY COMPETITIVE REPORT'!E17</f>
        <v>IND</v>
      </c>
      <c r="F17" s="4" t="str">
        <f>'WEEKLY COMPETITIVE REPORT'!F17</f>
        <v>Blitz</v>
      </c>
      <c r="G17" s="37">
        <f>'WEEKLY COMPETITIVE REPORT'!G17</f>
        <v>4</v>
      </c>
      <c r="H17" s="37">
        <f>'WEEKLY COMPETITIVE REPORT'!H17</f>
        <v>6</v>
      </c>
      <c r="I17" s="14">
        <f>'WEEKLY COMPETITIVE REPORT'!I17/Y4</f>
        <v>9657.228017883755</v>
      </c>
      <c r="J17" s="14">
        <f>'WEEKLY COMPETITIVE REPORT'!J17/Y4</f>
        <v>23053.89965226031</v>
      </c>
      <c r="K17" s="22">
        <f>'WEEKLY COMPETITIVE REPORT'!K17</f>
        <v>1520</v>
      </c>
      <c r="L17" s="22">
        <f>'WEEKLY COMPETITIVE REPORT'!L17</f>
        <v>3645</v>
      </c>
      <c r="M17" s="64">
        <f>'WEEKLY COMPETITIVE REPORT'!M17</f>
        <v>-58.11021925335345</v>
      </c>
      <c r="N17" s="14">
        <f t="shared" si="0"/>
        <v>1609.5380029806258</v>
      </c>
      <c r="O17" s="37">
        <f>'WEEKLY COMPETITIVE REPORT'!O17</f>
        <v>6</v>
      </c>
      <c r="P17" s="14">
        <f>'WEEKLY COMPETITIVE REPORT'!P17/Y4</f>
        <v>16290.36264282166</v>
      </c>
      <c r="Q17" s="14">
        <f>'WEEKLY COMPETITIVE REPORT'!Q17/Y4</f>
        <v>32410.58122205663</v>
      </c>
      <c r="R17" s="22">
        <f>'WEEKLY COMPETITIVE REPORT'!R17</f>
        <v>2936</v>
      </c>
      <c r="S17" s="22">
        <f>'WEEKLY COMPETITIVE REPORT'!S17</f>
        <v>5695</v>
      </c>
      <c r="T17" s="64">
        <f>'WEEKLY COMPETITIVE REPORT'!T17</f>
        <v>-49.73751772234356</v>
      </c>
      <c r="U17" s="14">
        <f>'WEEKLY COMPETITIVE REPORT'!U17/Y4</f>
        <v>128600.34773969199</v>
      </c>
      <c r="V17" s="14">
        <f t="shared" si="1"/>
        <v>2715.0604404702767</v>
      </c>
      <c r="W17" s="25">
        <f t="shared" si="2"/>
        <v>144890.71038251364</v>
      </c>
      <c r="X17" s="22">
        <f>'WEEKLY COMPETITIVE REPORT'!X17</f>
        <v>23054</v>
      </c>
      <c r="Y17" s="56">
        <f>'WEEKLY COMPETITIVE REPORT'!Y17</f>
        <v>25990</v>
      </c>
    </row>
    <row r="18" spans="1:25" ht="13.5" customHeight="1">
      <c r="A18" s="50">
        <v>5</v>
      </c>
      <c r="B18" s="4" t="str">
        <f>'WEEKLY COMPETITIVE REPORT'!B18</f>
        <v>New</v>
      </c>
      <c r="C18" s="4" t="str">
        <f>'WEEKLY COMPETITIVE REPORT'!C18</f>
        <v>GREAT HOPE SPRINGS</v>
      </c>
      <c r="D18" s="4" t="str">
        <f>'WEEKLY COMPETITIVE REPORT'!D18</f>
        <v>KAKO ZAČINITI ZAKON</v>
      </c>
      <c r="E18" s="4" t="str">
        <f>'WEEKLY COMPETITIVE REPORT'!E18</f>
        <v>IND</v>
      </c>
      <c r="F18" s="4" t="str">
        <f>'WEEKLY COMPETITIVE REPORT'!F18</f>
        <v>Blitz</v>
      </c>
      <c r="G18" s="37">
        <f>'WEEKLY COMPETITIVE REPORT'!G18</f>
        <v>1</v>
      </c>
      <c r="H18" s="37">
        <f>'WEEKLY COMPETITIVE REPORT'!H18</f>
        <v>3</v>
      </c>
      <c r="I18" s="14">
        <f>'WEEKLY COMPETITIVE REPORT'!I18/Y4</f>
        <v>6857.92349726776</v>
      </c>
      <c r="J18" s="14">
        <f>'WEEKLY COMPETITIVE REPORT'!J18/Y4</f>
        <v>0</v>
      </c>
      <c r="K18" s="22">
        <f>'WEEKLY COMPETITIVE REPORT'!K18</f>
        <v>1052</v>
      </c>
      <c r="L18" s="22">
        <f>'WEEKLY COMPETITIVE REPORT'!L18</f>
        <v>0</v>
      </c>
      <c r="M18" s="64">
        <f>'WEEKLY COMPETITIVE REPORT'!M18</f>
        <v>0</v>
      </c>
      <c r="N18" s="14">
        <f t="shared" si="0"/>
        <v>2285.974499089253</v>
      </c>
      <c r="O18" s="37">
        <f>'WEEKLY COMPETITIVE REPORT'!O18</f>
        <v>3</v>
      </c>
      <c r="P18" s="14">
        <f>'WEEKLY COMPETITIVE REPORT'!P18/Y4</f>
        <v>12421.758569299553</v>
      </c>
      <c r="Q18" s="14">
        <f>'WEEKLY COMPETITIVE REPORT'!Q18/Y4</f>
        <v>0</v>
      </c>
      <c r="R18" s="22">
        <f>'WEEKLY COMPETITIVE REPORT'!R18</f>
        <v>2086</v>
      </c>
      <c r="S18" s="22">
        <f>'WEEKLY COMPETITIVE REPORT'!S18</f>
        <v>0</v>
      </c>
      <c r="T18" s="64">
        <f>'WEEKLY COMPETITIVE REPORT'!T18</f>
        <v>0</v>
      </c>
      <c r="U18" s="14">
        <f>'WEEKLY COMPETITIVE REPORT'!U18/Y4</f>
        <v>0</v>
      </c>
      <c r="V18" s="14">
        <f t="shared" si="1"/>
        <v>4140.586189766517</v>
      </c>
      <c r="W18" s="25">
        <f t="shared" si="2"/>
        <v>12421.758569299553</v>
      </c>
      <c r="X18" s="22">
        <f>'WEEKLY COMPETITIVE REPORT'!X18</f>
        <v>0</v>
      </c>
      <c r="Y18" s="56">
        <f>'WEEKLY COMPETITIVE REPORT'!Y18</f>
        <v>2086</v>
      </c>
    </row>
    <row r="19" spans="1:25" ht="12.75">
      <c r="A19" s="50">
        <v>6</v>
      </c>
      <c r="B19" s="4">
        <f>'WEEKLY COMPETITIVE REPORT'!B19</f>
        <v>6</v>
      </c>
      <c r="C19" s="4" t="str">
        <f>'WEEKLY COMPETITIVE REPORT'!C19</f>
        <v>THAT'S MY BOY</v>
      </c>
      <c r="D19" s="4" t="str">
        <f>'WEEKLY COMPETITIVE REPORT'!D19</f>
        <v>STARI JE NOR</v>
      </c>
      <c r="E19" s="4" t="str">
        <f>'WEEKLY COMPETITIVE REPORT'!E19</f>
        <v>SONY</v>
      </c>
      <c r="F19" s="4" t="str">
        <f>'WEEKLY COMPETITIVE REPORT'!F19</f>
        <v>CF</v>
      </c>
      <c r="G19" s="37">
        <f>'WEEKLY COMPETITIVE REPORT'!G19</f>
        <v>2</v>
      </c>
      <c r="H19" s="37">
        <f>'WEEKLY COMPETITIVE REPORT'!H19</f>
        <v>5</v>
      </c>
      <c r="I19" s="14">
        <f>'WEEKLY COMPETITIVE REPORT'!I19/Y4</f>
        <v>7273.969200198708</v>
      </c>
      <c r="J19" s="14">
        <f>'WEEKLY COMPETITIVE REPORT'!J19/Y4</f>
        <v>19424.987580725287</v>
      </c>
      <c r="K19" s="22">
        <f>'WEEKLY COMPETITIVE REPORT'!K19</f>
        <v>1163</v>
      </c>
      <c r="L19" s="22">
        <f>'WEEKLY COMPETITIVE REPORT'!L19</f>
        <v>3099</v>
      </c>
      <c r="M19" s="64">
        <f>'WEEKLY COMPETITIVE REPORT'!M19</f>
        <v>-62.55354516974618</v>
      </c>
      <c r="N19" s="14">
        <f t="shared" si="0"/>
        <v>1454.7938400397416</v>
      </c>
      <c r="O19" s="37">
        <f>'WEEKLY COMPETITIVE REPORT'!O19</f>
        <v>5</v>
      </c>
      <c r="P19" s="14">
        <f>'WEEKLY COMPETITIVE REPORT'!P19/Y4</f>
        <v>12388.226527570789</v>
      </c>
      <c r="Q19" s="14">
        <f>'WEEKLY COMPETITIVE REPORT'!Q19/Y4</f>
        <v>27164.679582712368</v>
      </c>
      <c r="R19" s="22">
        <f>'WEEKLY COMPETITIVE REPORT'!R19</f>
        <v>2323</v>
      </c>
      <c r="S19" s="22">
        <f>'WEEKLY COMPETITIVE REPORT'!S19</f>
        <v>4901</v>
      </c>
      <c r="T19" s="64">
        <f>'WEEKLY COMPETITIVE REPORT'!T19</f>
        <v>-54.39583047592923</v>
      </c>
      <c r="U19" s="14">
        <f>'WEEKLY COMPETITIVE REPORT'!U19/Y4</f>
        <v>28149.528067560852</v>
      </c>
      <c r="V19" s="14">
        <f t="shared" si="1"/>
        <v>2477.645305514158</v>
      </c>
      <c r="W19" s="25">
        <f t="shared" si="2"/>
        <v>40537.75459513164</v>
      </c>
      <c r="X19" s="22">
        <f>'WEEKLY COMPETITIVE REPORT'!X19</f>
        <v>5065</v>
      </c>
      <c r="Y19" s="56">
        <f>'WEEKLY COMPETITIVE REPORT'!Y19</f>
        <v>7388</v>
      </c>
    </row>
    <row r="20" spans="1:25" ht="12.75">
      <c r="A20" s="51">
        <v>7</v>
      </c>
      <c r="B20" s="4">
        <f>'WEEKLY COMPETITIVE REPORT'!B20</f>
        <v>7</v>
      </c>
      <c r="C20" s="4" t="str">
        <f>'WEEKLY COMPETITIVE REPORT'!C20</f>
        <v>THE BOURNE LEGACY</v>
      </c>
      <c r="D20" s="4" t="str">
        <f>'WEEKLY COMPETITIVE REPORT'!D20</f>
        <v>BOURNOVA ZAPUŠČINA</v>
      </c>
      <c r="E20" s="4" t="str">
        <f>'WEEKLY COMPETITIVE REPORT'!E20</f>
        <v>UNI</v>
      </c>
      <c r="F20" s="4" t="str">
        <f>'WEEKLY COMPETITIVE REPORT'!F20</f>
        <v>Karantanija</v>
      </c>
      <c r="G20" s="37">
        <f>'WEEKLY COMPETITIVE REPORT'!G20</f>
        <v>3</v>
      </c>
      <c r="H20" s="37">
        <f>'WEEKLY COMPETITIVE REPORT'!H20</f>
        <v>8</v>
      </c>
      <c r="I20" s="14">
        <f>'WEEKLY COMPETITIVE REPORT'!I20/Y4</f>
        <v>5960.009935419771</v>
      </c>
      <c r="J20" s="14">
        <f>'WEEKLY COMPETITIVE REPORT'!J20/Y4</f>
        <v>16674.11823149528</v>
      </c>
      <c r="K20" s="22">
        <f>'WEEKLY COMPETITIVE REPORT'!K20</f>
        <v>910</v>
      </c>
      <c r="L20" s="22">
        <f>'WEEKLY COMPETITIVE REPORT'!L20</f>
        <v>2514</v>
      </c>
      <c r="M20" s="64">
        <f>'WEEKLY COMPETITIVE REPORT'!M20</f>
        <v>-64.25592134664085</v>
      </c>
      <c r="N20" s="14">
        <f t="shared" si="0"/>
        <v>745.0012419274714</v>
      </c>
      <c r="O20" s="37">
        <f>'WEEKLY COMPETITIVE REPORT'!O20</f>
        <v>8</v>
      </c>
      <c r="P20" s="14">
        <f>'WEEKLY COMPETITIVE REPORT'!P20/Y4</f>
        <v>10358.917039244907</v>
      </c>
      <c r="Q20" s="14">
        <f>'WEEKLY COMPETITIVE REPORT'!Q20/Y4</f>
        <v>23174.366616989566</v>
      </c>
      <c r="R20" s="22">
        <f>'WEEKLY COMPETITIVE REPORT'!R20</f>
        <v>1766</v>
      </c>
      <c r="S20" s="22">
        <f>'WEEKLY COMPETITIVE REPORT'!S20</f>
        <v>3891</v>
      </c>
      <c r="T20" s="64">
        <f>'WEEKLY COMPETITIVE REPORT'!T20</f>
        <v>-55.30010718113612</v>
      </c>
      <c r="U20" s="14">
        <f>'WEEKLY COMPETITIVE REPORT'!U20/Y4</f>
        <v>56803.27868852459</v>
      </c>
      <c r="V20" s="14">
        <f t="shared" si="1"/>
        <v>1294.8646299056134</v>
      </c>
      <c r="W20" s="25">
        <f t="shared" si="2"/>
        <v>67162.19572776949</v>
      </c>
      <c r="X20" s="22">
        <f>'WEEKLY COMPETITIVE REPORT'!X20</f>
        <v>9643</v>
      </c>
      <c r="Y20" s="56">
        <f>'WEEKLY COMPETITIVE REPORT'!Y20</f>
        <v>11409</v>
      </c>
    </row>
    <row r="21" spans="1:25" ht="12.75">
      <c r="A21" s="50">
        <v>8</v>
      </c>
      <c r="B21" s="4" t="str">
        <f>'WEEKLY COMPETITIVE REPORT'!B21</f>
        <v>New</v>
      </c>
      <c r="C21" s="4" t="str">
        <f>'WEEKLY COMPETITIVE REPORT'!C21</f>
        <v>TO ROME WITH LOVE</v>
      </c>
      <c r="D21" s="4" t="str">
        <f>'WEEKLY COMPETITIVE REPORT'!D21</f>
        <v>RIMU Z LJUBEZNIJO</v>
      </c>
      <c r="E21" s="4" t="str">
        <f>'WEEKLY COMPETITIVE REPORT'!E21</f>
        <v>IND</v>
      </c>
      <c r="F21" s="4" t="str">
        <f>'WEEKLY COMPETITIVE REPORT'!F21</f>
        <v>Cinemania</v>
      </c>
      <c r="G21" s="37">
        <f>'WEEKLY COMPETITIVE REPORT'!G21</f>
        <v>1</v>
      </c>
      <c r="H21" s="37">
        <f>'WEEKLY COMPETITIVE REPORT'!H21</f>
        <v>4</v>
      </c>
      <c r="I21" s="14">
        <f>'WEEKLY COMPETITIVE REPORT'!I21/Y4</f>
        <v>4716.840536512667</v>
      </c>
      <c r="J21" s="14">
        <f>'WEEKLY COMPETITIVE REPORT'!J21/Y4</f>
        <v>0</v>
      </c>
      <c r="K21" s="22">
        <f>'WEEKLY COMPETITIVE REPORT'!K21</f>
        <v>728</v>
      </c>
      <c r="L21" s="22">
        <f>'WEEKLY COMPETITIVE REPORT'!L21</f>
        <v>0</v>
      </c>
      <c r="M21" s="64">
        <f>'WEEKLY COMPETITIVE REPORT'!M21</f>
        <v>0</v>
      </c>
      <c r="N21" s="14">
        <f aca="true" t="shared" si="3" ref="N21:N33">I21/H21</f>
        <v>1179.2101341281668</v>
      </c>
      <c r="O21" s="37">
        <f>'WEEKLY COMPETITIVE REPORT'!O21</f>
        <v>4</v>
      </c>
      <c r="P21" s="14">
        <f>'WEEKLY COMPETITIVE REPORT'!P21/Y4</f>
        <v>9116.98956780924</v>
      </c>
      <c r="Q21" s="14">
        <f>'WEEKLY COMPETITIVE REPORT'!Q21/Y4</f>
        <v>0</v>
      </c>
      <c r="R21" s="22">
        <f>'WEEKLY COMPETITIVE REPORT'!R21</f>
        <v>1538</v>
      </c>
      <c r="S21" s="22">
        <f>'WEEKLY COMPETITIVE REPORT'!S21</f>
        <v>0</v>
      </c>
      <c r="T21" s="64">
        <f>'WEEKLY COMPETITIVE REPORT'!T21</f>
        <v>0</v>
      </c>
      <c r="U21" s="14">
        <f>'WEEKLY COMPETITIVE REPORT'!U21/Y4</f>
        <v>5675.6085444610035</v>
      </c>
      <c r="V21" s="14">
        <f aca="true" t="shared" si="4" ref="V21:V33">P21/O21</f>
        <v>2279.24739195231</v>
      </c>
      <c r="W21" s="25">
        <f aca="true" t="shared" si="5" ref="W21:W33">P21+U21</f>
        <v>14792.598112270243</v>
      </c>
      <c r="X21" s="22">
        <f>'WEEKLY COMPETITIVE REPORT'!X21</f>
        <v>1000</v>
      </c>
      <c r="Y21" s="56">
        <f>'WEEKLY COMPETITIVE REPORT'!Y21</f>
        <v>2538</v>
      </c>
    </row>
    <row r="22" spans="1:25" ht="12.75">
      <c r="A22" s="50">
        <v>9</v>
      </c>
      <c r="B22" s="4">
        <f>'WEEKLY COMPETITIVE REPORT'!B22</f>
        <v>4</v>
      </c>
      <c r="C22" s="4" t="str">
        <f>'WEEKLY COMPETITIVE REPORT'!C22</f>
        <v>ICE AGE 4: CONTINENTAL DRIFT</v>
      </c>
      <c r="D22" s="4" t="str">
        <f>'WEEKLY COMPETITIVE REPORT'!D22</f>
        <v>LEDENA DOBA 4: CELINSKI PREMIKI</v>
      </c>
      <c r="E22" s="4" t="str">
        <f>'WEEKLY COMPETITIVE REPORT'!E22</f>
        <v>FOX</v>
      </c>
      <c r="F22" s="4" t="str">
        <f>'WEEKLY COMPETITIVE REPORT'!F22</f>
        <v>Blitz</v>
      </c>
      <c r="G22" s="37">
        <f>'WEEKLY COMPETITIVE REPORT'!G22</f>
        <v>10</v>
      </c>
      <c r="H22" s="37">
        <f>'WEEKLY COMPETITIVE REPORT'!H22</f>
        <v>30</v>
      </c>
      <c r="I22" s="14">
        <f>'WEEKLY COMPETITIVE REPORT'!I22/Y4</f>
        <v>5721.559860904123</v>
      </c>
      <c r="J22" s="14">
        <f>'WEEKLY COMPETITIVE REPORT'!J22/Y4</f>
        <v>26977.148534525582</v>
      </c>
      <c r="K22" s="22">
        <f>'WEEKLY COMPETITIVE REPORT'!K22</f>
        <v>957</v>
      </c>
      <c r="L22" s="22">
        <f>'WEEKLY COMPETITIVE REPORT'!L22</f>
        <v>4291</v>
      </c>
      <c r="M22" s="64">
        <f>'WEEKLY COMPETITIVE REPORT'!M22</f>
        <v>-78.79108737685296</v>
      </c>
      <c r="N22" s="14">
        <f t="shared" si="3"/>
        <v>190.7186620301374</v>
      </c>
      <c r="O22" s="37">
        <f>'WEEKLY COMPETITIVE REPORT'!O22</f>
        <v>30</v>
      </c>
      <c r="P22" s="14">
        <f>'WEEKLY COMPETITIVE REPORT'!P22/Y4</f>
        <v>8401.639344262296</v>
      </c>
      <c r="Q22" s="14">
        <f>'WEEKLY COMPETITIVE REPORT'!Q22/Y4</f>
        <v>34181.56979632389</v>
      </c>
      <c r="R22" s="22">
        <f>'WEEKLY COMPETITIVE REPORT'!R22</f>
        <v>1475</v>
      </c>
      <c r="S22" s="22">
        <f>'WEEKLY COMPETITIVE REPORT'!S22</f>
        <v>5798</v>
      </c>
      <c r="T22" s="64">
        <f>'WEEKLY COMPETITIVE REPORT'!T22</f>
        <v>-75.42055735203284</v>
      </c>
      <c r="U22" s="14">
        <f>'WEEKLY COMPETITIVE REPORT'!U22/Y4</f>
        <v>992613.0153999006</v>
      </c>
      <c r="V22" s="14">
        <f t="shared" si="4"/>
        <v>280.0546448087432</v>
      </c>
      <c r="W22" s="25">
        <f t="shared" si="5"/>
        <v>1001014.6547441629</v>
      </c>
      <c r="X22" s="22">
        <f>'WEEKLY COMPETITIVE REPORT'!X22</f>
        <v>171135</v>
      </c>
      <c r="Y22" s="56">
        <f>'WEEKLY COMPETITIVE REPORT'!Y22</f>
        <v>172610</v>
      </c>
    </row>
    <row r="23" spans="1:25" ht="12.75">
      <c r="A23" s="50">
        <v>10</v>
      </c>
      <c r="B23" s="4">
        <f>'WEEKLY COMPETITIVE REPORT'!B23</f>
        <v>10</v>
      </c>
      <c r="C23" s="4" t="str">
        <f>'WEEKLY COMPETITIVE REPORT'!C23</f>
        <v>PARANORMAN</v>
      </c>
      <c r="D23" s="4" t="str">
        <f>'WEEKLY COMPETITIVE REPORT'!D23</f>
        <v>PARANORMAN</v>
      </c>
      <c r="E23" s="4" t="str">
        <f>'WEEKLY COMPETITIVE REPORT'!E23</f>
        <v>UNI</v>
      </c>
      <c r="F23" s="4" t="str">
        <f>'WEEKLY COMPETITIVE REPORT'!F23</f>
        <v>Karantanija</v>
      </c>
      <c r="G23" s="37">
        <f>'WEEKLY COMPETITIVE REPORT'!G23</f>
        <v>2</v>
      </c>
      <c r="H23" s="37">
        <f>'WEEKLY COMPETITIVE REPORT'!H23</f>
        <v>10</v>
      </c>
      <c r="I23" s="14">
        <f>'WEEKLY COMPETITIVE REPORT'!I23/Y4</f>
        <v>2646.5474416294087</v>
      </c>
      <c r="J23" s="14">
        <f>'WEEKLY COMPETITIVE REPORT'!J23/Y4</f>
        <v>5869.3492300049675</v>
      </c>
      <c r="K23" s="22">
        <f>'WEEKLY COMPETITIVE REPORT'!K23</f>
        <v>406</v>
      </c>
      <c r="L23" s="22">
        <f>'WEEKLY COMPETITIVE REPORT'!L23</f>
        <v>912</v>
      </c>
      <c r="M23" s="64">
        <f>'WEEKLY COMPETITIVE REPORT'!M23</f>
        <v>-54.90901396529835</v>
      </c>
      <c r="N23" s="14">
        <f t="shared" si="3"/>
        <v>264.65474416294086</v>
      </c>
      <c r="O23" s="37">
        <f>'WEEKLY COMPETITIVE REPORT'!O23</f>
        <v>10</v>
      </c>
      <c r="P23" s="14">
        <f>'WEEKLY COMPETITIVE REPORT'!P23/Y4</f>
        <v>3871.0879284649777</v>
      </c>
      <c r="Q23" s="14">
        <f>'WEEKLY COMPETITIVE REPORT'!Q23/Y4</f>
        <v>8497.267759562841</v>
      </c>
      <c r="R23" s="22">
        <f>'WEEKLY COMPETITIVE REPORT'!R23</f>
        <v>654</v>
      </c>
      <c r="S23" s="22">
        <f>'WEEKLY COMPETITIVE REPORT'!S23</f>
        <v>1456</v>
      </c>
      <c r="T23" s="64">
        <f>'WEEKLY COMPETITIVE REPORT'!T23</f>
        <v>-54.44314527915814</v>
      </c>
      <c r="U23" s="14">
        <f>'WEEKLY COMPETITIVE REPORT'!U23/Y4</f>
        <v>8497.267759562841</v>
      </c>
      <c r="V23" s="14">
        <f t="shared" si="4"/>
        <v>387.10879284649775</v>
      </c>
      <c r="W23" s="25">
        <f t="shared" si="5"/>
        <v>12368.35568802782</v>
      </c>
      <c r="X23" s="22">
        <f>'WEEKLY COMPETITIVE REPORT'!X23</f>
        <v>1456</v>
      </c>
      <c r="Y23" s="56">
        <f>'WEEKLY COMPETITIVE REPORT'!Y23</f>
        <v>2110</v>
      </c>
    </row>
    <row r="24" spans="1:25" ht="12.75">
      <c r="A24" s="50">
        <v>11</v>
      </c>
      <c r="B24" s="4">
        <f>'WEEKLY COMPETITIVE REPORT'!B24</f>
        <v>11</v>
      </c>
      <c r="C24" s="4" t="str">
        <f>'WEEKLY COMPETITIVE REPORT'!C24</f>
        <v>TOTAL RECALL</v>
      </c>
      <c r="D24" s="4" t="str">
        <f>'WEEKLY COMPETITIVE REPORT'!D24</f>
        <v>POPOLNI SPOMIN</v>
      </c>
      <c r="E24" s="4" t="str">
        <f>'WEEKLY COMPETITIVE REPORT'!E24</f>
        <v>SONY</v>
      </c>
      <c r="F24" s="4" t="str">
        <f>'WEEKLY COMPETITIVE REPORT'!F24</f>
        <v>CF</v>
      </c>
      <c r="G24" s="37">
        <f>'WEEKLY COMPETITIVE REPORT'!G24</f>
        <v>5</v>
      </c>
      <c r="H24" s="37">
        <f>'WEEKLY COMPETITIVE REPORT'!H24</f>
        <v>7</v>
      </c>
      <c r="I24" s="14">
        <f>'WEEKLY COMPETITIVE REPORT'!I24/Y4</f>
        <v>2249.130650769995</v>
      </c>
      <c r="J24" s="14">
        <f>'WEEKLY COMPETITIVE REPORT'!J24/Y4</f>
        <v>3907.1038251366117</v>
      </c>
      <c r="K24" s="22">
        <f>'WEEKLY COMPETITIVE REPORT'!K24</f>
        <v>404</v>
      </c>
      <c r="L24" s="22">
        <f>'WEEKLY COMPETITIVE REPORT'!L24</f>
        <v>617</v>
      </c>
      <c r="M24" s="64">
        <f>'WEEKLY COMPETITIVE REPORT'!M24</f>
        <v>-42.434837889383346</v>
      </c>
      <c r="N24" s="14">
        <f t="shared" si="3"/>
        <v>321.30437868142786</v>
      </c>
      <c r="O24" s="37">
        <f>'WEEKLY COMPETITIVE REPORT'!O24</f>
        <v>7</v>
      </c>
      <c r="P24" s="14">
        <f>'WEEKLY COMPETITIVE REPORT'!P24/Y4</f>
        <v>3688.524590163934</v>
      </c>
      <c r="Q24" s="14">
        <f>'WEEKLY COMPETITIVE REPORT'!Q24/Y4</f>
        <v>5972.429210134128</v>
      </c>
      <c r="R24" s="22">
        <f>'WEEKLY COMPETITIVE REPORT'!R24</f>
        <v>718</v>
      </c>
      <c r="S24" s="22">
        <f>'WEEKLY COMPETITIVE REPORT'!S24</f>
        <v>1072</v>
      </c>
      <c r="T24" s="64">
        <f>'WEEKLY COMPETITIVE REPORT'!T24</f>
        <v>-38.24079850280724</v>
      </c>
      <c r="U24" s="14">
        <f>'WEEKLY COMPETITIVE REPORT'!U24/Y4</f>
        <v>50577.496274217585</v>
      </c>
      <c r="V24" s="14">
        <f t="shared" si="4"/>
        <v>526.9320843091334</v>
      </c>
      <c r="W24" s="25">
        <f t="shared" si="5"/>
        <v>54266.02086438152</v>
      </c>
      <c r="X24" s="22">
        <f>'WEEKLY COMPETITIVE REPORT'!X24</f>
        <v>9278</v>
      </c>
      <c r="Y24" s="56">
        <f>'WEEKLY COMPETITIVE REPORT'!Y24</f>
        <v>9996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THE DARK KNIGHT RISES</v>
      </c>
      <c r="D25" s="4" t="str">
        <f>'WEEKLY COMPETITIVE REPORT'!D25</f>
        <v>VZPON VITEZA TEME</v>
      </c>
      <c r="E25" s="4" t="str">
        <f>'WEEKLY COMPETITIVE REPORT'!E25</f>
        <v>WB</v>
      </c>
      <c r="F25" s="4" t="str">
        <f>'WEEKLY COMPETITIVE REPORT'!F25</f>
        <v>Blitz</v>
      </c>
      <c r="G25" s="37">
        <f>'WEEKLY COMPETITIVE REPORT'!G25</f>
        <v>7</v>
      </c>
      <c r="H25" s="37">
        <f>'WEEKLY COMPETITIVE REPORT'!H25</f>
        <v>11</v>
      </c>
      <c r="I25" s="14">
        <f>'WEEKLY COMPETITIVE REPORT'!I25/Y4</f>
        <v>1764.7789369100844</v>
      </c>
      <c r="J25" s="14">
        <f>'WEEKLY COMPETITIVE REPORT'!J25/Y4</f>
        <v>5952.558370591158</v>
      </c>
      <c r="K25" s="22">
        <f>'WEEKLY COMPETITIVE REPORT'!K25</f>
        <v>275</v>
      </c>
      <c r="L25" s="22">
        <f>'WEEKLY COMPETITIVE REPORT'!L25</f>
        <v>906</v>
      </c>
      <c r="M25" s="64">
        <f>'WEEKLY COMPETITIVE REPORT'!M25</f>
        <v>-70.35259753807637</v>
      </c>
      <c r="N25" s="14">
        <f t="shared" si="3"/>
        <v>160.43444881000767</v>
      </c>
      <c r="O25" s="37">
        <f>'WEEKLY COMPETITIVE REPORT'!O25</f>
        <v>11</v>
      </c>
      <c r="P25" s="14">
        <f>'WEEKLY COMPETITIVE REPORT'!P25/Y4</f>
        <v>3507.2031793343267</v>
      </c>
      <c r="Q25" s="14">
        <f>'WEEKLY COMPETITIVE REPORT'!Q25/Y4</f>
        <v>8774.217585692995</v>
      </c>
      <c r="R25" s="22">
        <f>'WEEKLY COMPETITIVE REPORT'!R25</f>
        <v>588</v>
      </c>
      <c r="S25" s="22">
        <f>'WEEKLY COMPETITIVE REPORT'!S25</f>
        <v>1469</v>
      </c>
      <c r="T25" s="64">
        <f>'WEEKLY COMPETITIVE REPORT'!T25</f>
        <v>-60.02830856334041</v>
      </c>
      <c r="U25" s="14">
        <f>'WEEKLY COMPETITIVE REPORT'!U25/Y4</f>
        <v>253142.07650273223</v>
      </c>
      <c r="V25" s="14">
        <f t="shared" si="4"/>
        <v>318.83665266675695</v>
      </c>
      <c r="W25" s="25">
        <f t="shared" si="5"/>
        <v>256649.27968206655</v>
      </c>
      <c r="X25" s="22">
        <f>'WEEKLY COMPETITIVE REPORT'!X25</f>
        <v>44145</v>
      </c>
      <c r="Y25" s="56">
        <f>'WEEKLY COMPETITIVE REPORT'!Y25</f>
        <v>44733</v>
      </c>
    </row>
    <row r="26" spans="1:25" ht="12.75" customHeight="1">
      <c r="A26" s="50">
        <v>13</v>
      </c>
      <c r="B26" s="4">
        <f>'WEEKLY COMPETITIVE REPORT'!B26</f>
        <v>12</v>
      </c>
      <c r="C26" s="4" t="str">
        <f>'WEEKLY COMPETITIVE REPORT'!C26</f>
        <v>MOONRISE KINGDOM</v>
      </c>
      <c r="D26" s="4" t="str">
        <f>'WEEKLY COMPETITIVE REPORT'!D26</f>
        <v>KRALJESTVO VZHAJAJOČE LUNE</v>
      </c>
      <c r="E26" s="4" t="str">
        <f>'WEEKLY COMPETITIVE REPORT'!E26</f>
        <v>IND</v>
      </c>
      <c r="F26" s="4" t="str">
        <f>'WEEKLY COMPETITIVE REPORT'!F26</f>
        <v>Cinemania</v>
      </c>
      <c r="G26" s="37">
        <f>'WEEKLY COMPETITIVE REPORT'!G26</f>
        <v>4</v>
      </c>
      <c r="H26" s="37">
        <f>'WEEKLY COMPETITIVE REPORT'!H26</f>
        <v>1</v>
      </c>
      <c r="I26" s="14">
        <f>'WEEKLY COMPETITIVE REPORT'!I26/Y4</f>
        <v>1294.0884252359663</v>
      </c>
      <c r="J26" s="14">
        <f>'WEEKLY COMPETITIVE REPORT'!J26/Y4</f>
        <v>3324.6398410332836</v>
      </c>
      <c r="K26" s="22">
        <f>'WEEKLY COMPETITIVE REPORT'!K26</f>
        <v>219</v>
      </c>
      <c r="L26" s="22">
        <f>'WEEKLY COMPETITIVE REPORT'!L26</f>
        <v>571</v>
      </c>
      <c r="M26" s="64">
        <f>'WEEKLY COMPETITIVE REPORT'!M26</f>
        <v>-61.075831154277175</v>
      </c>
      <c r="N26" s="14">
        <f t="shared" si="3"/>
        <v>1294.0884252359663</v>
      </c>
      <c r="O26" s="37">
        <f>'WEEKLY COMPETITIVE REPORT'!O26</f>
        <v>1</v>
      </c>
      <c r="P26" s="14">
        <f>'WEEKLY COMPETITIVE REPORT'!P26/Y4</f>
        <v>3330.849478390462</v>
      </c>
      <c r="Q26" s="14">
        <f>'WEEKLY COMPETITIVE REPORT'!Q26/Y4</f>
        <v>5883.01043219076</v>
      </c>
      <c r="R26" s="22">
        <f>'WEEKLY COMPETITIVE REPORT'!R26</f>
        <v>593</v>
      </c>
      <c r="S26" s="22">
        <f>'WEEKLY COMPETITIVE REPORT'!S26</f>
        <v>1049</v>
      </c>
      <c r="T26" s="64">
        <f>'WEEKLY COMPETITIVE REPORT'!T26</f>
        <v>-43.38188727042432</v>
      </c>
      <c r="U26" s="14">
        <f>'WEEKLY COMPETITIVE REPORT'!U26/Y4</f>
        <v>25055.886736214605</v>
      </c>
      <c r="V26" s="14">
        <f t="shared" si="4"/>
        <v>3330.849478390462</v>
      </c>
      <c r="W26" s="25">
        <f t="shared" si="5"/>
        <v>28386.736214605065</v>
      </c>
      <c r="X26" s="22">
        <f>'WEEKLY COMPETITIVE REPORT'!X26</f>
        <v>4527</v>
      </c>
      <c r="Y26" s="56">
        <f>'WEEKLY COMPETITIVE REPORT'!Y26</f>
        <v>5120</v>
      </c>
    </row>
    <row r="27" spans="1:25" ht="12.75" customHeight="1">
      <c r="A27" s="50">
        <v>14</v>
      </c>
      <c r="B27" s="4">
        <f>'WEEKLY COMPETITIVE REPORT'!B27</f>
        <v>13</v>
      </c>
      <c r="C27" s="4" t="str">
        <f>'WEEKLY COMPETITIVE REPORT'!C27</f>
        <v>INTOUCHABLES</v>
      </c>
      <c r="D27" s="4" t="str">
        <f>'WEEKLY COMPETITIVE REPORT'!D27</f>
        <v>PRIJATELJA</v>
      </c>
      <c r="E27" s="4" t="str">
        <f>'WEEKLY COMPETITIVE REPORT'!E27</f>
        <v>IND</v>
      </c>
      <c r="F27" s="4" t="str">
        <f>'WEEKLY COMPETITIVE REPORT'!F27</f>
        <v>Blitz</v>
      </c>
      <c r="G27" s="37">
        <f>'WEEKLY COMPETITIVE REPORT'!G27</f>
        <v>18</v>
      </c>
      <c r="H27" s="37">
        <f>'WEEKLY COMPETITIVE REPORT'!H27</f>
        <v>4</v>
      </c>
      <c r="I27" s="14">
        <f>'WEEKLY COMPETITIVE REPORT'!I27/Y4</f>
        <v>1612.0218579234972</v>
      </c>
      <c r="J27" s="14">
        <f>'WEEKLY COMPETITIVE REPORT'!J27/Y17</f>
        <v>0.08430165448249327</v>
      </c>
      <c r="K27" s="22">
        <f>'WEEKLY COMPETITIVE REPORT'!K27</f>
        <v>307</v>
      </c>
      <c r="L27" s="22">
        <f>'WEEKLY COMPETITIVE REPORT'!L27</f>
        <v>424</v>
      </c>
      <c r="M27" s="64">
        <f>'WEEKLY COMPETITIVE REPORT'!M27</f>
        <v>-40.757644910999545</v>
      </c>
      <c r="N27" s="14">
        <f t="shared" si="3"/>
        <v>403.0054644808743</v>
      </c>
      <c r="O27" s="37">
        <f>'WEEKLY COMPETITIVE REPORT'!O27</f>
        <v>4</v>
      </c>
      <c r="P27" s="14">
        <f>'WEEKLY COMPETITIVE REPORT'!P27/Y4</f>
        <v>3067.5608544461</v>
      </c>
      <c r="Q27" s="14">
        <f>'WEEKLY COMPETITIVE REPORT'!Q27/Y17</f>
        <v>0.13324355521354367</v>
      </c>
      <c r="R27" s="22">
        <f>'WEEKLY COMPETITIVE REPORT'!R27</f>
        <v>602</v>
      </c>
      <c r="S27" s="22">
        <f>'WEEKLY COMPETITIVE REPORT'!S27</f>
        <v>758</v>
      </c>
      <c r="T27" s="64">
        <f>'WEEKLY COMPETITIVE REPORT'!T27</f>
        <v>-28.674559630378283</v>
      </c>
      <c r="U27" s="14">
        <f>'WEEKLY COMPETITIVE REPORT'!U27/Y17</f>
        <v>2.9291650634859563</v>
      </c>
      <c r="V27" s="14">
        <f t="shared" si="4"/>
        <v>766.890213611525</v>
      </c>
      <c r="W27" s="25">
        <f t="shared" si="5"/>
        <v>3070.490019509586</v>
      </c>
      <c r="X27" s="22">
        <f>'WEEKLY COMPETITIVE REPORT'!X27</f>
        <v>15944</v>
      </c>
      <c r="Y27" s="56">
        <f>'WEEKLY COMPETITIVE REPORT'!Y27</f>
        <v>16546</v>
      </c>
    </row>
    <row r="28" spans="1:25" ht="12.75">
      <c r="A28" s="50">
        <v>15</v>
      </c>
      <c r="B28" s="4">
        <f>'WEEKLY COMPETITIVE REPORT'!B28</f>
        <v>8</v>
      </c>
      <c r="C28" s="4" t="str">
        <f>'WEEKLY COMPETITIVE REPORT'!C28</f>
        <v>LARIN IZBOR: IZGUBLJENI PRINC</v>
      </c>
      <c r="D28" s="4" t="str">
        <f>'WEEKLY COMPETITIVE REPORT'!D28</f>
        <v>LARINA IZBIRA: IZGUBLJENI PRINC</v>
      </c>
      <c r="E28" s="4" t="str">
        <f>'WEEKLY COMPETITIVE REPORT'!E28</f>
        <v>IND</v>
      </c>
      <c r="F28" s="4" t="str">
        <f>'WEEKLY COMPETITIVE REPORT'!F28</f>
        <v>CF</v>
      </c>
      <c r="G28" s="37">
        <f>'WEEKLY COMPETITIVE REPORT'!G28</f>
        <v>4</v>
      </c>
      <c r="H28" s="37">
        <f>'WEEKLY COMPETITIVE REPORT'!H28</f>
        <v>10</v>
      </c>
      <c r="I28" s="14">
        <f>'WEEKLY COMPETITIVE REPORT'!I28/Y4</f>
        <v>1238.201689021361</v>
      </c>
      <c r="J28" s="14">
        <f>'WEEKLY COMPETITIVE REPORT'!J28/Y17</f>
        <v>0.2593689880723355</v>
      </c>
      <c r="K28" s="22">
        <f>'WEEKLY COMPETITIVE REPORT'!K28</f>
        <v>221</v>
      </c>
      <c r="L28" s="22">
        <f>'WEEKLY COMPETITIVE REPORT'!L28</f>
        <v>1344</v>
      </c>
      <c r="M28" s="64">
        <f>'WEEKLY COMPETITIVE REPORT'!M28</f>
        <v>-85.20990950897493</v>
      </c>
      <c r="N28" s="14">
        <f t="shared" si="3"/>
        <v>123.8201689021361</v>
      </c>
      <c r="O28" s="37">
        <f>'WEEKLY COMPETITIVE REPORT'!O28</f>
        <v>10</v>
      </c>
      <c r="P28" s="14">
        <f>'WEEKLY COMPETITIVE REPORT'!P28/Y4</f>
        <v>2245.404868355688</v>
      </c>
      <c r="Q28" s="14">
        <f>'WEEKLY COMPETITIVE REPORT'!Q28/Y17</f>
        <v>0.3986533282031551</v>
      </c>
      <c r="R28" s="22">
        <f>'WEEKLY COMPETITIVE REPORT'!R28</f>
        <v>405</v>
      </c>
      <c r="S28" s="22">
        <f>'WEEKLY COMPETITIVE REPORT'!S28</f>
        <v>2303</v>
      </c>
      <c r="T28" s="64">
        <f>'WEEKLY COMPETITIVE REPORT'!T28</f>
        <v>-82.54994691632082</v>
      </c>
      <c r="U28" s="14">
        <f>'WEEKLY COMPETITIVE REPORT'!U28/Y17</f>
        <v>2.576952674105425</v>
      </c>
      <c r="V28" s="14">
        <f t="shared" si="4"/>
        <v>224.5404868355688</v>
      </c>
      <c r="W28" s="25">
        <f t="shared" si="5"/>
        <v>2247.9818210297935</v>
      </c>
      <c r="X28" s="22">
        <f>'WEEKLY COMPETITIVE REPORT'!X28</f>
        <v>15604</v>
      </c>
      <c r="Y28" s="56">
        <f>'WEEKLY COMPETITIVE REPORT'!Y28</f>
        <v>16009</v>
      </c>
    </row>
    <row r="29" spans="1:25" ht="12.75">
      <c r="A29" s="50">
        <v>16</v>
      </c>
      <c r="B29" s="4">
        <f>'WEEKLY COMPETITIVE REPORT'!B29</f>
        <v>14</v>
      </c>
      <c r="C29" s="4" t="str">
        <f>'WEEKLY COMPETITIVE REPORT'!C29</f>
        <v>COSMOPOLIS</v>
      </c>
      <c r="D29" s="4" t="str">
        <f>'WEEKLY COMPETITIVE REPORT'!D29</f>
        <v>KOZMOPOLIS</v>
      </c>
      <c r="E29" s="4" t="str">
        <f>'WEEKLY COMPETITIVE REPORT'!E29</f>
        <v>IND</v>
      </c>
      <c r="F29" s="4" t="str">
        <f>'WEEKLY COMPETITIVE REPORT'!F29</f>
        <v>Blitz</v>
      </c>
      <c r="G29" s="37">
        <f>'WEEKLY COMPETITIVE REPORT'!G29</f>
        <v>2</v>
      </c>
      <c r="H29" s="37">
        <f>'WEEKLY COMPETITIVE REPORT'!H29</f>
        <v>1</v>
      </c>
      <c r="I29" s="14">
        <f>'WEEKLY COMPETITIVE REPORT'!I29/Y4</f>
        <v>1159.960258320914</v>
      </c>
      <c r="J29" s="14">
        <f>'WEEKLY COMPETITIVE REPORT'!J29/Y17</f>
        <v>0.053597537514428625</v>
      </c>
      <c r="K29" s="22">
        <f>'WEEKLY COMPETITIVE REPORT'!K29</f>
        <v>204</v>
      </c>
      <c r="L29" s="22">
        <f>'WEEKLY COMPETITIVE REPORT'!L29</f>
        <v>303</v>
      </c>
      <c r="M29" s="64">
        <f>'WEEKLY COMPETITIVE REPORT'!M29</f>
        <v>-32.95046661880832</v>
      </c>
      <c r="N29" s="14">
        <f t="shared" si="3"/>
        <v>1159.960258320914</v>
      </c>
      <c r="O29" s="37">
        <f>'WEEKLY COMPETITIVE REPORT'!O29</f>
        <v>1</v>
      </c>
      <c r="P29" s="14">
        <f>'WEEKLY COMPETITIVE REPORT'!P29/Y4</f>
        <v>2203.179334326875</v>
      </c>
      <c r="Q29" s="14">
        <f>'WEEKLY COMPETITIVE REPORT'!Q29/Y17</f>
        <v>0.10203924586379377</v>
      </c>
      <c r="R29" s="22">
        <f>'WEEKLY COMPETITIVE REPORT'!R29</f>
        <v>404</v>
      </c>
      <c r="S29" s="22">
        <f>'WEEKLY COMPETITIVE REPORT'!S29</f>
        <v>730</v>
      </c>
      <c r="T29" s="64">
        <f>'WEEKLY COMPETITIVE REPORT'!T29</f>
        <v>-33.107088989441934</v>
      </c>
      <c r="U29" s="14">
        <f>'WEEKLY COMPETITIVE REPORT'!U29/Y4</f>
        <v>6969.696969696969</v>
      </c>
      <c r="V29" s="14">
        <f t="shared" si="4"/>
        <v>2203.179334326875</v>
      </c>
      <c r="W29" s="25">
        <f t="shared" si="5"/>
        <v>9172.876304023845</v>
      </c>
      <c r="X29" s="22">
        <f>'WEEKLY COMPETITIVE REPORT'!X29</f>
        <v>1370</v>
      </c>
      <c r="Y29" s="56">
        <f>'WEEKLY COMPETITIVE REPORT'!Y29</f>
        <v>1774</v>
      </c>
    </row>
    <row r="30" spans="1:25" ht="12.75">
      <c r="A30" s="51">
        <v>17</v>
      </c>
      <c r="B30" s="4">
        <f>'WEEKLY COMPETITIVE REPORT'!B30</f>
        <v>15</v>
      </c>
      <c r="C30" s="4" t="str">
        <f>'WEEKLY COMPETITIVE REPORT'!C30</f>
        <v>2 DAYS IN NEW YORK</v>
      </c>
      <c r="D30" s="4" t="str">
        <f>'WEEKLY COMPETITIVE REPORT'!D30</f>
        <v>2 DNI V NEW YORKU</v>
      </c>
      <c r="E30" s="4" t="str">
        <f>'WEEKLY COMPETITIVE REPORT'!E30</f>
        <v>IND</v>
      </c>
      <c r="F30" s="4" t="str">
        <f>'WEEKLY COMPETITIVE REPORT'!F30</f>
        <v>Cinemania</v>
      </c>
      <c r="G30" s="37">
        <f>'WEEKLY COMPETITIVE REPORT'!G30</f>
        <v>4</v>
      </c>
      <c r="H30" s="37">
        <f>'WEEKLY COMPETITIVE REPORT'!H30</f>
        <v>2</v>
      </c>
      <c r="I30" s="14">
        <f>'WEEKLY COMPETITIVE REPORT'!I30/Y4</f>
        <v>454.5454545454545</v>
      </c>
      <c r="J30" s="14">
        <f>'WEEKLY COMPETITIVE REPORT'!J30/Y17</f>
        <v>0.06983455175067334</v>
      </c>
      <c r="K30" s="22">
        <f>'WEEKLY COMPETITIVE REPORT'!K30</f>
        <v>71</v>
      </c>
      <c r="L30" s="22">
        <f>'WEEKLY COMPETITIVE REPORT'!L30</f>
        <v>351</v>
      </c>
      <c r="M30" s="64">
        <f>'WEEKLY COMPETITIVE REPORT'!M30</f>
        <v>-79.83471074380165</v>
      </c>
      <c r="N30" s="14">
        <f t="shared" si="3"/>
        <v>227.27272727272725</v>
      </c>
      <c r="O30" s="37">
        <f>'WEEKLY COMPETITIVE REPORT'!O30</f>
        <v>2</v>
      </c>
      <c r="P30" s="14">
        <f>'WEEKLY COMPETITIVE REPORT'!P30/Y4</f>
        <v>803.5270740188772</v>
      </c>
      <c r="Q30" s="14">
        <f>'WEEKLY COMPETITIVE REPORT'!Q30/Y17</f>
        <v>0.1006156213928434</v>
      </c>
      <c r="R30" s="22">
        <f>'WEEKLY COMPETITIVE REPORT'!R30</f>
        <v>135</v>
      </c>
      <c r="S30" s="22">
        <f>'WEEKLY COMPETITIVE REPORT'!S30</f>
        <v>542</v>
      </c>
      <c r="T30" s="64">
        <f>'WEEKLY COMPETITIVE REPORT'!T30</f>
        <v>-75.25812619502868</v>
      </c>
      <c r="U30" s="14">
        <f>'WEEKLY COMPETITIVE REPORT'!U30/Y4</f>
        <v>14211.37605563835</v>
      </c>
      <c r="V30" s="14">
        <f t="shared" si="4"/>
        <v>401.7635370094386</v>
      </c>
      <c r="W30" s="25">
        <f t="shared" si="5"/>
        <v>15014.903129657227</v>
      </c>
      <c r="X30" s="22">
        <f>'WEEKLY COMPETITIVE REPORT'!X30</f>
        <v>2428</v>
      </c>
      <c r="Y30" s="56">
        <f>'WEEKLY COMPETITIVE REPORT'!Y30</f>
        <v>2563</v>
      </c>
    </row>
    <row r="31" spans="1:25" ht="12.75">
      <c r="A31" s="50">
        <v>18</v>
      </c>
      <c r="B31" s="4">
        <f>'WEEKLY COMPETITIVE REPORT'!B31</f>
        <v>16</v>
      </c>
      <c r="C31" s="4" t="str">
        <f>'WEEKLY COMPETITIVE REPORT'!C31</f>
        <v>HYSTERIA</v>
      </c>
      <c r="D31" s="4" t="str">
        <f>'WEEKLY COMPETITIVE REPORT'!D31</f>
        <v>HISTERIJA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7</v>
      </c>
      <c r="H31" s="37">
        <f>'WEEKLY COMPETITIVE REPORT'!H31</f>
        <v>2</v>
      </c>
      <c r="I31" s="14">
        <f>'WEEKLY COMPETITIVE REPORT'!I31/Y4</f>
        <v>417.2876304023845</v>
      </c>
      <c r="J31" s="14">
        <f>'WEEKLY COMPETITIVE REPORT'!J31/Y17</f>
        <v>0.03351288957291266</v>
      </c>
      <c r="K31" s="22">
        <f>'WEEKLY COMPETITIVE REPORT'!K31</f>
        <v>64</v>
      </c>
      <c r="L31" s="22">
        <f>'WEEKLY COMPETITIVE REPORT'!L31</f>
        <v>166</v>
      </c>
      <c r="M31" s="64">
        <f>'WEEKLY COMPETITIVE REPORT'!M31</f>
        <v>-61.423650975889785</v>
      </c>
      <c r="N31" s="14">
        <f t="shared" si="3"/>
        <v>208.64381520119224</v>
      </c>
      <c r="O31" s="37">
        <f>'WEEKLY COMPETITIVE REPORT'!O31</f>
        <v>2</v>
      </c>
      <c r="P31" s="14">
        <f>'WEEKLY COMPETITIVE REPORT'!P31/Y4</f>
        <v>635.866865375062</v>
      </c>
      <c r="Q31" s="14">
        <f>'WEEKLY COMPETITIVE REPORT'!Q31/Y17</f>
        <v>0.04959599846094652</v>
      </c>
      <c r="R31" s="22">
        <f>'WEEKLY COMPETITIVE REPORT'!R31</f>
        <v>116</v>
      </c>
      <c r="S31" s="22">
        <f>'WEEKLY COMPETITIVE REPORT'!S31</f>
        <v>275</v>
      </c>
      <c r="T31" s="64">
        <f>'WEEKLY COMPETITIVE REPORT'!T31</f>
        <v>-60.27928626842514</v>
      </c>
      <c r="U31" s="14">
        <f>'WEEKLY COMPETITIVE REPORT'!U31/Y4</f>
        <v>16015.896671634377</v>
      </c>
      <c r="V31" s="14">
        <f t="shared" si="4"/>
        <v>317.933432687531</v>
      </c>
      <c r="W31" s="25">
        <f t="shared" si="5"/>
        <v>16651.76353700944</v>
      </c>
      <c r="X31" s="22">
        <f>'WEEKLY COMPETITIVE REPORT'!X31</f>
        <v>2750</v>
      </c>
      <c r="Y31" s="56">
        <f>'WEEKLY COMPETITIVE REPORT'!Y31</f>
        <v>2866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144</v>
      </c>
      <c r="I34" s="32">
        <f>SUM(I14:I33)</f>
        <v>88638.84749130649</v>
      </c>
      <c r="J34" s="31">
        <f>SUM(J14:J33)</f>
        <v>220616.49664145353</v>
      </c>
      <c r="K34" s="31">
        <f>SUM(K14:K33)</f>
        <v>14032</v>
      </c>
      <c r="L34" s="31">
        <f>SUM(L14:L33)</f>
        <v>36904</v>
      </c>
      <c r="M34" s="64">
        <f>'WEEKLY COMPETITIVE REPORT'!M34</f>
        <v>-69.36035030479951</v>
      </c>
      <c r="N34" s="32">
        <f>I34/H34</f>
        <v>615.5475520229617</v>
      </c>
      <c r="O34" s="40">
        <f>'WEEKLY COMPETITIVE REPORT'!O34</f>
        <v>144</v>
      </c>
      <c r="P34" s="31">
        <f>SUM(P14:P33)</f>
        <v>149529.30948832587</v>
      </c>
      <c r="Q34" s="31">
        <f>SUM(Q14:Q33)</f>
        <v>308355.2302480969</v>
      </c>
      <c r="R34" s="31">
        <f>SUM(R14:R33)</f>
        <v>26230</v>
      </c>
      <c r="S34" s="31">
        <f>SUM(S14:S33)</f>
        <v>57461</v>
      </c>
      <c r="T34" s="65">
        <f>P34/Q34-100%</f>
        <v>-0.5150745152984195</v>
      </c>
      <c r="U34" s="31">
        <f>SUM(U14:U33)</f>
        <v>2472424.7808320937</v>
      </c>
      <c r="V34" s="32">
        <f>P34/O34</f>
        <v>1038.3979825578185</v>
      </c>
      <c r="W34" s="31">
        <f>SUM(W14:W33)</f>
        <v>2621954.0903204205</v>
      </c>
      <c r="X34" s="31">
        <f>SUM(X14:X33)</f>
        <v>465277</v>
      </c>
      <c r="Y34" s="35">
        <f>SUM(Y14:Y33)</f>
        <v>491507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2012-09-13T11:31:40Z</dcterms:modified>
  <cp:category/>
  <cp:version/>
  <cp:contentType/>
  <cp:contentStatus/>
</cp:coreProperties>
</file>