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0" windowWidth="21225" windowHeight="113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<sst xmlns="http://schemas.openxmlformats.org/spreadsheetml/2006/main" count="258" uniqueCount="93">
  <si>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</si>
  <si>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</si>
  <si>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</si>
  <si>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</si>
  <si>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</si>
  <si>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</si>
  <si>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</si>
  <si>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</si>
  <si>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</si>
  <si>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</si>
  <si>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</si>
  <si>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</si>
  <si>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</si>
  <si>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</si>
  <si>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</si>
  <si>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</si>
  <si>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</si>
  <si>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</si>
  <si>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</si>
  <si>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</si>
  <si>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</si>
  <si>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</si>
  <si>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</si>
  <si>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</si>
  <si>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</si>
  <si>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</si>
  <si>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</si>
  <si>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</si>
  <si>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</si>
  <si>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</si>
  <si>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</si>
  <si>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</si>
  <si>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</si>
  <si>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</si>
  <si>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</si>
  <si>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</si>
  <si>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</si>
  <si>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</si>
  <si>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</si>
  <si>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</si>
  <si>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</si>
  <si>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</si>
  <si>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</si>
  <si>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</si>
  <si>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</si>
  <si>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</si>
  <si>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</si>
  <si>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</si>
  <si>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</si>
  <si>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</si>
  <si>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</si>
  <si>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CF</t>
  </si>
  <si>
    <t>SONY</t>
  </si>
  <si>
    <t>INTOUCHABLES</t>
  </si>
  <si>
    <t>PRIJATELJA</t>
  </si>
  <si>
    <t>PAR</t>
  </si>
  <si>
    <t>WB</t>
  </si>
  <si>
    <t>ICE AGE 4: CONTINENTAL DRIFT</t>
  </si>
  <si>
    <t>LEDENA DOBA 4: CELINSKI PREMIKI</t>
  </si>
  <si>
    <t>THE DARK KNIGHT RISES</t>
  </si>
  <si>
    <t>VZPON VITEZA TEME</t>
  </si>
  <si>
    <t>TED</t>
  </si>
  <si>
    <t>TOTAL RECALL</t>
  </si>
  <si>
    <t>POPOLNI SPOMIN</t>
  </si>
  <si>
    <t>MADAGASCAR 3</t>
  </si>
  <si>
    <t>MADAGASKAR 3</t>
  </si>
  <si>
    <t>MOONRISE KINGDOM</t>
  </si>
  <si>
    <t>KRALJESTVO VZHAJAJOČE LUNE</t>
  </si>
  <si>
    <t>2 DAYS IN NEW YORK</t>
  </si>
  <si>
    <t>2 DNI V NEW YORKU</t>
  </si>
  <si>
    <t>EXPENDABLES 2</t>
  </si>
  <si>
    <t>PLAČANCI 2</t>
  </si>
  <si>
    <t>THE BOURNE LEGACY</t>
  </si>
  <si>
    <t>BOURNOVA ZAPUŠČINA</t>
  </si>
  <si>
    <t>THAT'S MY BOY</t>
  </si>
  <si>
    <t>STARI JE NOR</t>
  </si>
  <si>
    <t>COSMOPOLIS</t>
  </si>
  <si>
    <t>KOZMOPOLIS</t>
  </si>
  <si>
    <t>STEP UP REVOLUTION</t>
  </si>
  <si>
    <t>ODPLEŠI SVOJE SANJE 4</t>
  </si>
  <si>
    <t>PARANORMAN</t>
  </si>
  <si>
    <t>TO ROME WITH LOVE</t>
  </si>
  <si>
    <t>RIMU Z LJUBEZNIJO</t>
  </si>
  <si>
    <t>GREAT HOPE SPRINGS</t>
  </si>
  <si>
    <t>KAKO ZAČINITI ZAKON</t>
  </si>
  <si>
    <t>THE WATCH</t>
  </si>
  <si>
    <t>STRAŽA</t>
  </si>
  <si>
    <t>RESIDENT EVIL: RETRIBUTION</t>
  </si>
  <si>
    <t>NEVIDNO ZLO: MAŠČEVANJE</t>
  </si>
  <si>
    <t>13 - Sep</t>
  </si>
  <si>
    <t>19 - Sep</t>
  </si>
  <si>
    <t>14 - Sep</t>
  </si>
  <si>
    <t>16 - Sep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</si>
</sst>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W21" sqref="W2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91</v>
      </c>
      <c r="L4" s="20"/>
      <c r="M4" s="82" t="s">
        <v>92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89</v>
      </c>
      <c r="L5" s="7"/>
      <c r="M5" s="83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41172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64</v>
      </c>
      <c r="D14" s="4" t="s">
        <v>65</v>
      </c>
      <c r="E14" s="15" t="s">
        <v>55</v>
      </c>
      <c r="F14" s="15" t="s">
        <v>36</v>
      </c>
      <c r="G14" s="37">
        <v>6</v>
      </c>
      <c r="H14" s="37">
        <v>22</v>
      </c>
      <c r="I14" s="22">
        <v>14022</v>
      </c>
      <c r="J14" s="22">
        <v>11701</v>
      </c>
      <c r="K14" s="98">
        <v>2620</v>
      </c>
      <c r="L14" s="98">
        <v>2262</v>
      </c>
      <c r="M14" s="64">
        <f>(I14/J14*100)-100</f>
        <v>19.83591146055892</v>
      </c>
      <c r="N14" s="14">
        <f>I14/H14</f>
        <v>637.3636363636364</v>
      </c>
      <c r="O14" s="73">
        <v>22</v>
      </c>
      <c r="P14" s="14">
        <v>20548</v>
      </c>
      <c r="Q14" s="14">
        <v>18480</v>
      </c>
      <c r="R14" s="14">
        <v>4309</v>
      </c>
      <c r="S14" s="14">
        <v>3953</v>
      </c>
      <c r="T14" s="64">
        <f>(P14/Q14*100)-100</f>
        <v>11.19047619047619</v>
      </c>
      <c r="U14" s="75">
        <v>443215</v>
      </c>
      <c r="V14" s="14">
        <f>P14/O14</f>
        <v>934</v>
      </c>
      <c r="W14" s="75">
        <f>SUM(U14,P14)</f>
        <v>463763</v>
      </c>
      <c r="X14" s="75">
        <v>97259</v>
      </c>
      <c r="Y14" s="76">
        <f>SUM(X14,R14)</f>
        <v>101568</v>
      </c>
    </row>
    <row r="15" spans="1:25" ht="12.75">
      <c r="A15" s="72">
        <v>2</v>
      </c>
      <c r="B15" s="72" t="s">
        <v>50</v>
      </c>
      <c r="C15" s="4" t="s">
        <v>85</v>
      </c>
      <c r="D15" s="4" t="s">
        <v>86</v>
      </c>
      <c r="E15" s="15" t="s">
        <v>49</v>
      </c>
      <c r="F15" s="15" t="s">
        <v>42</v>
      </c>
      <c r="G15" s="37">
        <v>1</v>
      </c>
      <c r="H15" s="37">
        <v>7</v>
      </c>
      <c r="I15" s="14">
        <v>10625</v>
      </c>
      <c r="J15" s="14"/>
      <c r="K15" s="14">
        <v>2102</v>
      </c>
      <c r="L15" s="14"/>
      <c r="M15" s="64"/>
      <c r="N15" s="14">
        <f>I15/H15</f>
        <v>1517.857142857143</v>
      </c>
      <c r="O15" s="73">
        <v>7</v>
      </c>
      <c r="P15" s="22">
        <v>16918</v>
      </c>
      <c r="Q15" s="22"/>
      <c r="R15" s="22">
        <v>3819</v>
      </c>
      <c r="S15" s="22"/>
      <c r="T15" s="64"/>
      <c r="U15" s="75"/>
      <c r="V15" s="14">
        <f>P15/O15</f>
        <v>2416.8571428571427</v>
      </c>
      <c r="W15" s="75">
        <f>SUM(U15,P15)</f>
        <v>16918</v>
      </c>
      <c r="X15" s="75"/>
      <c r="Y15" s="76">
        <f>SUM(X15,R15)</f>
        <v>3819</v>
      </c>
    </row>
    <row r="16" spans="1:25" ht="12.75">
      <c r="A16" s="72">
        <v>3</v>
      </c>
      <c r="B16" s="72" t="s">
        <v>50</v>
      </c>
      <c r="C16" s="4" t="s">
        <v>87</v>
      </c>
      <c r="D16" s="4" t="s">
        <v>88</v>
      </c>
      <c r="E16" s="15" t="s">
        <v>52</v>
      </c>
      <c r="F16" s="15" t="s">
        <v>51</v>
      </c>
      <c r="G16" s="37">
        <v>1</v>
      </c>
      <c r="H16" s="37">
        <v>10</v>
      </c>
      <c r="I16" s="24">
        <v>7620</v>
      </c>
      <c r="J16" s="24"/>
      <c r="K16" s="92">
        <v>1512</v>
      </c>
      <c r="L16" s="92"/>
      <c r="M16" s="64"/>
      <c r="N16" s="14">
        <f>I16/H16</f>
        <v>762</v>
      </c>
      <c r="O16" s="37">
        <v>10</v>
      </c>
      <c r="P16" s="22">
        <v>12365</v>
      </c>
      <c r="Q16" s="22"/>
      <c r="R16" s="22">
        <v>2773</v>
      </c>
      <c r="S16" s="22"/>
      <c r="T16" s="64"/>
      <c r="U16" s="75">
        <v>932</v>
      </c>
      <c r="V16" s="14">
        <f>P16/O16</f>
        <v>1236.5</v>
      </c>
      <c r="W16" s="75">
        <f>SUM(U16,P16)</f>
        <v>13297</v>
      </c>
      <c r="X16" s="75">
        <v>227</v>
      </c>
      <c r="Y16" s="76">
        <f>SUM(X16,R16)</f>
        <v>3000</v>
      </c>
    </row>
    <row r="17" spans="1:25" ht="12.75">
      <c r="A17" s="72">
        <v>4</v>
      </c>
      <c r="B17" s="72">
        <v>3</v>
      </c>
      <c r="C17" s="4" t="s">
        <v>61</v>
      </c>
      <c r="D17" s="4" t="s">
        <v>61</v>
      </c>
      <c r="E17" s="15" t="s">
        <v>46</v>
      </c>
      <c r="F17" s="15" t="s">
        <v>36</v>
      </c>
      <c r="G17" s="37">
        <v>7</v>
      </c>
      <c r="H17" s="37">
        <v>8</v>
      </c>
      <c r="I17" s="24">
        <v>8088</v>
      </c>
      <c r="J17" s="24">
        <v>8205</v>
      </c>
      <c r="K17" s="24">
        <v>1698</v>
      </c>
      <c r="L17" s="24">
        <v>1711</v>
      </c>
      <c r="M17" s="64">
        <f>(I17/J17*100)-100</f>
        <v>-1.4259597806215822</v>
      </c>
      <c r="N17" s="14">
        <f>I17/H17</f>
        <v>1011</v>
      </c>
      <c r="O17" s="38">
        <v>8</v>
      </c>
      <c r="P17" s="14">
        <v>12255</v>
      </c>
      <c r="Q17" s="14">
        <v>13242</v>
      </c>
      <c r="R17" s="14">
        <v>2721</v>
      </c>
      <c r="S17" s="14">
        <v>3016</v>
      </c>
      <c r="T17" s="64">
        <f>(P17/Q17*100)-100</f>
        <v>-7.453556864521971</v>
      </c>
      <c r="U17" s="75">
        <v>245444</v>
      </c>
      <c r="V17" s="14">
        <f>P17/O17</f>
        <v>1531.875</v>
      </c>
      <c r="W17" s="75">
        <f>SUM(U17,P17)</f>
        <v>257699</v>
      </c>
      <c r="X17" s="75">
        <v>56189</v>
      </c>
      <c r="Y17" s="76">
        <f>SUM(X17,R17)</f>
        <v>58910</v>
      </c>
    </row>
    <row r="18" spans="1:25" ht="13.5" customHeight="1">
      <c r="A18" s="72">
        <v>5</v>
      </c>
      <c r="B18" s="72">
        <v>5</v>
      </c>
      <c r="C18" s="4" t="s">
        <v>83</v>
      </c>
      <c r="D18" s="4" t="s">
        <v>84</v>
      </c>
      <c r="E18" s="15" t="s">
        <v>47</v>
      </c>
      <c r="F18" s="15" t="s">
        <v>42</v>
      </c>
      <c r="G18" s="37">
        <v>2</v>
      </c>
      <c r="H18" s="37">
        <v>3</v>
      </c>
      <c r="I18" s="14">
        <v>7626</v>
      </c>
      <c r="J18" s="14">
        <v>5522</v>
      </c>
      <c r="K18" s="92">
        <v>1456</v>
      </c>
      <c r="L18" s="92">
        <v>1052</v>
      </c>
      <c r="M18" s="64">
        <f>(I18/J18*100)-100</f>
        <v>38.10213690691779</v>
      </c>
      <c r="N18" s="14">
        <f>I18/H18</f>
        <v>2542</v>
      </c>
      <c r="O18" s="37">
        <v>3</v>
      </c>
      <c r="P18" s="22">
        <v>11881</v>
      </c>
      <c r="Q18" s="22">
        <v>10002</v>
      </c>
      <c r="R18" s="22">
        <v>2466</v>
      </c>
      <c r="S18" s="22">
        <v>2086</v>
      </c>
      <c r="T18" s="64">
        <f>(P18/Q18*100)-100</f>
        <v>18.786242751449706</v>
      </c>
      <c r="U18" s="75">
        <v>10002</v>
      </c>
      <c r="V18" s="14">
        <f>P18/O18</f>
        <v>3960.3333333333335</v>
      </c>
      <c r="W18" s="75">
        <f>SUM(U18,P18)</f>
        <v>21883</v>
      </c>
      <c r="X18" s="75">
        <v>2086</v>
      </c>
      <c r="Y18" s="76">
        <f>SUM(X18,R18)</f>
        <v>4552</v>
      </c>
    </row>
    <row r="19" spans="1:25" ht="12.75">
      <c r="A19" s="72">
        <v>6</v>
      </c>
      <c r="B19" s="72">
        <v>4</v>
      </c>
      <c r="C19" s="4" t="s">
        <v>70</v>
      </c>
      <c r="D19" s="4" t="s">
        <v>71</v>
      </c>
      <c r="E19" s="15" t="s">
        <v>47</v>
      </c>
      <c r="F19" s="15" t="s">
        <v>42</v>
      </c>
      <c r="G19" s="37">
        <v>5</v>
      </c>
      <c r="H19" s="37">
        <v>6</v>
      </c>
      <c r="I19" s="24">
        <v>7678</v>
      </c>
      <c r="J19" s="24">
        <v>7776</v>
      </c>
      <c r="K19" s="14">
        <v>1536</v>
      </c>
      <c r="L19" s="14">
        <v>1520</v>
      </c>
      <c r="M19" s="64">
        <f>(I19/J19*100)-100</f>
        <v>-1.2602880658436106</v>
      </c>
      <c r="N19" s="14">
        <f>I19/H19</f>
        <v>1279.6666666666667</v>
      </c>
      <c r="O19" s="73">
        <v>6</v>
      </c>
      <c r="P19" s="14">
        <v>11837</v>
      </c>
      <c r="Q19" s="14">
        <v>13117</v>
      </c>
      <c r="R19" s="14">
        <v>2594</v>
      </c>
      <c r="S19" s="14">
        <v>2936</v>
      </c>
      <c r="T19" s="64">
        <f>(P19/Q19*100)-100</f>
        <v>-9.758328886178248</v>
      </c>
      <c r="U19" s="75">
        <v>116666</v>
      </c>
      <c r="V19" s="14">
        <f>P19/O19</f>
        <v>1972.8333333333333</v>
      </c>
      <c r="W19" s="75">
        <f>SUM(U19,P19)</f>
        <v>128503</v>
      </c>
      <c r="X19" s="75">
        <v>25990</v>
      </c>
      <c r="Y19" s="76">
        <f>SUM(X19,R19)</f>
        <v>28584</v>
      </c>
    </row>
    <row r="20" spans="1:25" ht="12.75">
      <c r="A20" s="72">
        <v>7</v>
      </c>
      <c r="B20" s="72">
        <v>2</v>
      </c>
      <c r="C20" s="4" t="s">
        <v>78</v>
      </c>
      <c r="D20" s="4" t="s">
        <v>79</v>
      </c>
      <c r="E20" s="15" t="s">
        <v>47</v>
      </c>
      <c r="F20" s="15" t="s">
        <v>42</v>
      </c>
      <c r="G20" s="37">
        <v>3</v>
      </c>
      <c r="H20" s="37">
        <v>10</v>
      </c>
      <c r="I20" s="24">
        <v>7158</v>
      </c>
      <c r="J20" s="24">
        <v>8771</v>
      </c>
      <c r="K20" s="95">
        <v>1303</v>
      </c>
      <c r="L20" s="95">
        <v>1558</v>
      </c>
      <c r="M20" s="64">
        <f>(I20/J20*100)-100</f>
        <v>-18.390149355831724</v>
      </c>
      <c r="N20" s="14">
        <f>I20/H20</f>
        <v>715.8</v>
      </c>
      <c r="O20" s="38">
        <v>10</v>
      </c>
      <c r="P20" s="14">
        <v>10962</v>
      </c>
      <c r="Q20" s="14">
        <v>14334</v>
      </c>
      <c r="R20" s="14">
        <v>2166</v>
      </c>
      <c r="S20" s="14">
        <v>2922</v>
      </c>
      <c r="T20" s="64">
        <f>(P20/Q20*100)-100</f>
        <v>-23.524487233151945</v>
      </c>
      <c r="U20" s="75">
        <v>70891</v>
      </c>
      <c r="V20" s="14">
        <f>P20/O20</f>
        <v>1096.2</v>
      </c>
      <c r="W20" s="75">
        <f>SUM(U20,P20)</f>
        <v>81853</v>
      </c>
      <c r="X20" s="75">
        <v>14321</v>
      </c>
      <c r="Y20" s="76">
        <f>SUM(X20,R20)</f>
        <v>16487</v>
      </c>
    </row>
    <row r="21" spans="1:25" ht="12.75">
      <c r="A21" s="72">
        <v>8</v>
      </c>
      <c r="B21" s="72">
        <v>8</v>
      </c>
      <c r="C21" s="4" t="s">
        <v>81</v>
      </c>
      <c r="D21" s="4" t="s">
        <v>82</v>
      </c>
      <c r="E21" s="15" t="s">
        <v>47</v>
      </c>
      <c r="F21" s="15" t="s">
        <v>48</v>
      </c>
      <c r="G21" s="37">
        <v>2</v>
      </c>
      <c r="H21" s="37">
        <v>4</v>
      </c>
      <c r="I21" s="14">
        <v>5439</v>
      </c>
      <c r="J21" s="14">
        <v>3798</v>
      </c>
      <c r="K21" s="98">
        <v>1022</v>
      </c>
      <c r="L21" s="98">
        <v>728</v>
      </c>
      <c r="M21" s="64">
        <f>(I21/J21*100)-100</f>
        <v>43.206951026856245</v>
      </c>
      <c r="N21" s="14">
        <f>I21/H21</f>
        <v>1359.75</v>
      </c>
      <c r="O21" s="73">
        <v>4</v>
      </c>
      <c r="P21" s="22">
        <v>8381</v>
      </c>
      <c r="Q21" s="22">
        <v>7341</v>
      </c>
      <c r="R21" s="22">
        <v>1676</v>
      </c>
      <c r="S21" s="22">
        <v>1538</v>
      </c>
      <c r="T21" s="64">
        <f>(P21/Q21*100)-100</f>
        <v>14.167007219724837</v>
      </c>
      <c r="U21" s="75">
        <v>11911</v>
      </c>
      <c r="V21" s="14">
        <f>P21/O21</f>
        <v>2095.25</v>
      </c>
      <c r="W21" s="75">
        <f>SUM(U21,P21)</f>
        <v>20292</v>
      </c>
      <c r="X21" s="75">
        <v>2538</v>
      </c>
      <c r="Y21" s="76">
        <f>SUM(X21,R21)</f>
        <v>4214</v>
      </c>
    </row>
    <row r="22" spans="1:25" ht="12.75">
      <c r="A22" s="72">
        <v>9</v>
      </c>
      <c r="B22" s="72">
        <v>6</v>
      </c>
      <c r="C22" s="4" t="s">
        <v>74</v>
      </c>
      <c r="D22" s="4" t="s">
        <v>75</v>
      </c>
      <c r="E22" s="15" t="s">
        <v>52</v>
      </c>
      <c r="F22" s="15" t="s">
        <v>51</v>
      </c>
      <c r="G22" s="37">
        <v>3</v>
      </c>
      <c r="H22" s="37">
        <v>5</v>
      </c>
      <c r="I22" s="92">
        <v>5444</v>
      </c>
      <c r="J22" s="92">
        <v>5857</v>
      </c>
      <c r="K22" s="99">
        <v>1091</v>
      </c>
      <c r="L22" s="99">
        <v>1163</v>
      </c>
      <c r="M22" s="64">
        <f>(I22/J22*100)-100</f>
        <v>-7.051391497353592</v>
      </c>
      <c r="N22" s="14">
        <f>I22/H22</f>
        <v>1088.8</v>
      </c>
      <c r="O22" s="73">
        <v>5</v>
      </c>
      <c r="P22" s="22">
        <v>8266</v>
      </c>
      <c r="Q22" s="22">
        <v>9975</v>
      </c>
      <c r="R22" s="22">
        <v>1862</v>
      </c>
      <c r="S22" s="22">
        <v>2323</v>
      </c>
      <c r="T22" s="64">
        <f>(P22/Q22*100)-100</f>
        <v>-17.1328320802005</v>
      </c>
      <c r="U22" s="75">
        <v>32641</v>
      </c>
      <c r="V22" s="14">
        <f>P22/O22</f>
        <v>1653.2</v>
      </c>
      <c r="W22" s="75">
        <f>SUM(U22,P22)</f>
        <v>40907</v>
      </c>
      <c r="X22" s="75">
        <v>7388</v>
      </c>
      <c r="Y22" s="76">
        <f>SUM(X22,R22)</f>
        <v>9250</v>
      </c>
    </row>
    <row r="23" spans="1:25" ht="12.75">
      <c r="A23" s="72">
        <v>10</v>
      </c>
      <c r="B23" s="72">
        <v>9</v>
      </c>
      <c r="C23" s="86" t="s">
        <v>57</v>
      </c>
      <c r="D23" s="86" t="s">
        <v>58</v>
      </c>
      <c r="E23" s="15" t="s">
        <v>49</v>
      </c>
      <c r="F23" s="15" t="s">
        <v>42</v>
      </c>
      <c r="G23" s="37">
        <v>11</v>
      </c>
      <c r="H23" s="37">
        <v>30</v>
      </c>
      <c r="I23" s="24">
        <v>5567</v>
      </c>
      <c r="J23" s="24">
        <v>4607</v>
      </c>
      <c r="K23" s="24">
        <v>1183</v>
      </c>
      <c r="L23" s="24">
        <v>957</v>
      </c>
      <c r="M23" s="64">
        <f>(I23/J23*100)-100</f>
        <v>20.83785543737791</v>
      </c>
      <c r="N23" s="14">
        <f>I23/H23</f>
        <v>185.56666666666666</v>
      </c>
      <c r="O23" s="37">
        <v>30</v>
      </c>
      <c r="P23" s="14">
        <v>7604</v>
      </c>
      <c r="Q23" s="14">
        <v>6765</v>
      </c>
      <c r="R23" s="14">
        <v>1663</v>
      </c>
      <c r="S23" s="14">
        <v>1475</v>
      </c>
      <c r="T23" s="64">
        <f>(P23/Q23*100)-100</f>
        <v>12.40206947524021</v>
      </c>
      <c r="U23" s="94">
        <v>806017</v>
      </c>
      <c r="V23" s="14">
        <f>P23/O23</f>
        <v>253.46666666666667</v>
      </c>
      <c r="W23" s="75">
        <f>SUM(U23,P23)</f>
        <v>813621</v>
      </c>
      <c r="X23" s="77">
        <v>172610</v>
      </c>
      <c r="Y23" s="76">
        <f>SUM(X23,R23)</f>
        <v>174273</v>
      </c>
    </row>
    <row r="24" spans="1:25" ht="12.75">
      <c r="A24" s="72">
        <v>11</v>
      </c>
      <c r="B24" s="72">
        <v>7</v>
      </c>
      <c r="C24" s="4" t="s">
        <v>72</v>
      </c>
      <c r="D24" s="4" t="s">
        <v>73</v>
      </c>
      <c r="E24" s="15" t="s">
        <v>46</v>
      </c>
      <c r="F24" s="15" t="s">
        <v>36</v>
      </c>
      <c r="G24" s="37">
        <v>4</v>
      </c>
      <c r="H24" s="37">
        <v>8</v>
      </c>
      <c r="I24" s="24">
        <v>4457</v>
      </c>
      <c r="J24" s="24">
        <v>4799</v>
      </c>
      <c r="K24" s="24">
        <v>837</v>
      </c>
      <c r="L24" s="24">
        <v>910</v>
      </c>
      <c r="M24" s="64">
        <f>(I24/J24*100)-100</f>
        <v>-7.126484684309233</v>
      </c>
      <c r="N24" s="14">
        <f>I24/H24</f>
        <v>557.125</v>
      </c>
      <c r="O24" s="73">
        <v>8</v>
      </c>
      <c r="P24" s="22">
        <v>7152</v>
      </c>
      <c r="Q24" s="22">
        <v>8341</v>
      </c>
      <c r="R24" s="22">
        <v>1465</v>
      </c>
      <c r="S24" s="22">
        <v>1766</v>
      </c>
      <c r="T24" s="64">
        <f>(P24/Q24*100)-100</f>
        <v>-14.254885505335096</v>
      </c>
      <c r="U24" s="75">
        <v>54079</v>
      </c>
      <c r="V24" s="14">
        <f>P24/O24</f>
        <v>894</v>
      </c>
      <c r="W24" s="75">
        <f>SUM(U24,P24)</f>
        <v>61231</v>
      </c>
      <c r="X24" s="77">
        <v>11409</v>
      </c>
      <c r="Y24" s="76">
        <f>SUM(X24,R24)</f>
        <v>12874</v>
      </c>
    </row>
    <row r="25" spans="1:25" ht="12.75" customHeight="1">
      <c r="A25" s="72">
        <v>12</v>
      </c>
      <c r="B25" s="72">
        <v>12</v>
      </c>
      <c r="C25" s="86" t="s">
        <v>59</v>
      </c>
      <c r="D25" s="86" t="s">
        <v>60</v>
      </c>
      <c r="E25" s="15" t="s">
        <v>56</v>
      </c>
      <c r="F25" s="15" t="s">
        <v>42</v>
      </c>
      <c r="G25" s="37">
        <v>8</v>
      </c>
      <c r="H25" s="37">
        <v>11</v>
      </c>
      <c r="I25" s="24">
        <v>2284</v>
      </c>
      <c r="J25" s="24">
        <v>1421</v>
      </c>
      <c r="K25" s="24">
        <v>568</v>
      </c>
      <c r="L25" s="24">
        <v>275</v>
      </c>
      <c r="M25" s="64">
        <f>(I25/J25*100)-100</f>
        <v>60.73187895847994</v>
      </c>
      <c r="N25" s="14">
        <f>I25/H25</f>
        <v>207.63636363636363</v>
      </c>
      <c r="O25" s="73">
        <v>11</v>
      </c>
      <c r="P25" s="14">
        <v>3296</v>
      </c>
      <c r="Q25" s="14">
        <v>2824</v>
      </c>
      <c r="R25" s="24">
        <v>807</v>
      </c>
      <c r="S25" s="24">
        <v>588</v>
      </c>
      <c r="T25" s="64">
        <f>(P25/Q25*100)-100</f>
        <v>16.713881019830026</v>
      </c>
      <c r="U25" s="77">
        <v>206654</v>
      </c>
      <c r="V25" s="14">
        <f>P25/O25</f>
        <v>299.6363636363636</v>
      </c>
      <c r="W25" s="75">
        <f>SUM(U25,P25)</f>
        <v>209950</v>
      </c>
      <c r="X25" s="75">
        <v>44733</v>
      </c>
      <c r="Y25" s="76">
        <f>SUM(X25,R25)</f>
        <v>45540</v>
      </c>
    </row>
    <row r="26" spans="1:25" ht="12.75" customHeight="1">
      <c r="A26" s="72">
        <v>13</v>
      </c>
      <c r="B26" s="72">
        <v>10</v>
      </c>
      <c r="C26" s="4" t="s">
        <v>80</v>
      </c>
      <c r="D26" s="4" t="s">
        <v>80</v>
      </c>
      <c r="E26" s="15" t="s">
        <v>46</v>
      </c>
      <c r="F26" s="15" t="s">
        <v>36</v>
      </c>
      <c r="G26" s="37">
        <v>3</v>
      </c>
      <c r="H26" s="37">
        <v>10</v>
      </c>
      <c r="I26" s="14">
        <v>2371</v>
      </c>
      <c r="J26" s="14">
        <v>2131</v>
      </c>
      <c r="K26" s="14">
        <v>456</v>
      </c>
      <c r="L26" s="14">
        <v>406</v>
      </c>
      <c r="M26" s="64">
        <f>(I26/J26*100)-100</f>
        <v>11.262318160488036</v>
      </c>
      <c r="N26" s="14">
        <f>I26/H26</f>
        <v>237.1</v>
      </c>
      <c r="O26" s="38">
        <v>10</v>
      </c>
      <c r="P26" s="14">
        <v>3261</v>
      </c>
      <c r="Q26" s="14">
        <v>3117</v>
      </c>
      <c r="R26" s="14">
        <v>672</v>
      </c>
      <c r="S26" s="14">
        <v>654</v>
      </c>
      <c r="T26" s="64">
        <f>(P26/Q26*100)-100</f>
        <v>4.619826756496636</v>
      </c>
      <c r="U26" s="77">
        <v>9959</v>
      </c>
      <c r="V26" s="14">
        <f>P26/O26</f>
        <v>326.1</v>
      </c>
      <c r="W26" s="75">
        <f>SUM(U26,P26)</f>
        <v>13220</v>
      </c>
      <c r="X26" s="75">
        <v>2110</v>
      </c>
      <c r="Y26" s="76">
        <f>SUM(X26,R26)</f>
        <v>2782</v>
      </c>
    </row>
    <row r="27" spans="1:25" ht="12.75">
      <c r="A27" s="72">
        <v>14</v>
      </c>
      <c r="B27" s="72">
        <v>14</v>
      </c>
      <c r="C27" s="4" t="s">
        <v>53</v>
      </c>
      <c r="D27" s="4" t="s">
        <v>54</v>
      </c>
      <c r="E27" s="15" t="s">
        <v>47</v>
      </c>
      <c r="F27" s="15" t="s">
        <v>42</v>
      </c>
      <c r="G27" s="37">
        <v>19</v>
      </c>
      <c r="H27" s="37">
        <v>4</v>
      </c>
      <c r="I27" s="24">
        <v>1087</v>
      </c>
      <c r="J27" s="24">
        <v>1298</v>
      </c>
      <c r="K27" s="14">
        <v>216</v>
      </c>
      <c r="L27" s="14">
        <v>307</v>
      </c>
      <c r="M27" s="64">
        <f>(I27/J27*100)-100</f>
        <v>-16.2557781201849</v>
      </c>
      <c r="N27" s="14">
        <f>I27/H27</f>
        <v>271.75</v>
      </c>
      <c r="O27" s="73">
        <v>4</v>
      </c>
      <c r="P27" s="14">
        <v>1899</v>
      </c>
      <c r="Q27" s="14">
        <v>2470</v>
      </c>
      <c r="R27" s="14">
        <v>394</v>
      </c>
      <c r="S27" s="14">
        <v>602</v>
      </c>
      <c r="T27" s="64">
        <f>(P27/Q27*100)-100</f>
        <v>-23.117408906882588</v>
      </c>
      <c r="U27" s="75">
        <v>78599</v>
      </c>
      <c r="V27" s="14">
        <f>P27/O27</f>
        <v>474.75</v>
      </c>
      <c r="W27" s="75">
        <f>SUM(U27,P27)</f>
        <v>80498</v>
      </c>
      <c r="X27" s="77">
        <v>16546</v>
      </c>
      <c r="Y27" s="76">
        <f>SUM(X27,R27)</f>
        <v>16940</v>
      </c>
    </row>
    <row r="28" spans="1:25" ht="12.75">
      <c r="A28" s="72">
        <v>15</v>
      </c>
      <c r="B28" s="72">
        <v>13</v>
      </c>
      <c r="C28" s="4" t="s">
        <v>66</v>
      </c>
      <c r="D28" s="4" t="s">
        <v>67</v>
      </c>
      <c r="E28" s="15" t="s">
        <v>47</v>
      </c>
      <c r="F28" s="15" t="s">
        <v>48</v>
      </c>
      <c r="G28" s="37">
        <v>5</v>
      </c>
      <c r="H28" s="37">
        <v>1</v>
      </c>
      <c r="I28" s="24">
        <v>1015</v>
      </c>
      <c r="J28" s="24">
        <v>1042</v>
      </c>
      <c r="K28" s="95">
        <v>218</v>
      </c>
      <c r="L28" s="95">
        <v>219</v>
      </c>
      <c r="M28" s="64">
        <f>(I28/J28*100)-100</f>
        <v>-2.591170825335894</v>
      </c>
      <c r="N28" s="14">
        <f>I28/H28</f>
        <v>1015</v>
      </c>
      <c r="O28" s="38">
        <v>1</v>
      </c>
      <c r="P28" s="14">
        <v>1864</v>
      </c>
      <c r="Q28" s="14">
        <v>2682</v>
      </c>
      <c r="R28" s="14">
        <v>412</v>
      </c>
      <c r="S28" s="14">
        <v>593</v>
      </c>
      <c r="T28" s="64">
        <f>(P28/Q28*100)-100</f>
        <v>-30.499627143922453</v>
      </c>
      <c r="U28" s="75">
        <v>22857</v>
      </c>
      <c r="V28" s="14">
        <f>P28/O28</f>
        <v>1864</v>
      </c>
      <c r="W28" s="75">
        <f>SUM(U28,P28)</f>
        <v>24721</v>
      </c>
      <c r="X28" s="77">
        <v>5120</v>
      </c>
      <c r="Y28" s="76">
        <f>SUM(X28,R28)</f>
        <v>5532</v>
      </c>
    </row>
    <row r="29" spans="1:25" ht="12.75">
      <c r="A29" s="72">
        <v>16</v>
      </c>
      <c r="B29" s="72">
        <v>16</v>
      </c>
      <c r="C29" s="4" t="s">
        <v>76</v>
      </c>
      <c r="D29" s="4" t="s">
        <v>77</v>
      </c>
      <c r="E29" s="15" t="s">
        <v>47</v>
      </c>
      <c r="F29" s="15" t="s">
        <v>42</v>
      </c>
      <c r="G29" s="37">
        <v>3</v>
      </c>
      <c r="H29" s="37">
        <v>1</v>
      </c>
      <c r="I29" s="24">
        <v>797</v>
      </c>
      <c r="J29" s="24">
        <v>934</v>
      </c>
      <c r="K29" s="24">
        <v>169</v>
      </c>
      <c r="L29" s="24">
        <v>204</v>
      </c>
      <c r="M29" s="64">
        <f>(I29/J29*100)-100</f>
        <v>-14.668094218415419</v>
      </c>
      <c r="N29" s="14">
        <f>I29/H29</f>
        <v>797</v>
      </c>
      <c r="O29" s="38">
        <v>1</v>
      </c>
      <c r="P29" s="14">
        <v>1468</v>
      </c>
      <c r="Q29" s="14">
        <v>1774</v>
      </c>
      <c r="R29" s="14">
        <v>325</v>
      </c>
      <c r="S29" s="14">
        <v>404</v>
      </c>
      <c r="T29" s="64">
        <f>(P29/Q29*100)-100</f>
        <v>-17.24915445321308</v>
      </c>
      <c r="U29" s="75">
        <v>7386</v>
      </c>
      <c r="V29" s="14">
        <f>P29/O29</f>
        <v>1468</v>
      </c>
      <c r="W29" s="75">
        <f>SUM(U29,P29)</f>
        <v>8854</v>
      </c>
      <c r="X29" s="77">
        <v>1774</v>
      </c>
      <c r="Y29" s="76">
        <f>SUM(X29,R29)</f>
        <v>2099</v>
      </c>
    </row>
    <row r="30" spans="1:25" ht="12.75">
      <c r="A30" s="72">
        <v>17</v>
      </c>
      <c r="B30" s="72">
        <v>11</v>
      </c>
      <c r="C30" s="4" t="s">
        <v>62</v>
      </c>
      <c r="D30" s="4" t="s">
        <v>63</v>
      </c>
      <c r="E30" s="15" t="s">
        <v>52</v>
      </c>
      <c r="F30" s="15" t="s">
        <v>51</v>
      </c>
      <c r="G30" s="37">
        <v>6</v>
      </c>
      <c r="H30" s="37">
        <v>7</v>
      </c>
      <c r="I30" s="24">
        <v>913</v>
      </c>
      <c r="J30" s="24">
        <v>1811</v>
      </c>
      <c r="K30" s="95">
        <v>199</v>
      </c>
      <c r="L30" s="95">
        <v>404</v>
      </c>
      <c r="M30" s="64">
        <f>(I30/J30*100)-100</f>
        <v>-49.58586416344561</v>
      </c>
      <c r="N30" s="14">
        <f>I30/H30</f>
        <v>130.42857142857142</v>
      </c>
      <c r="O30" s="73">
        <v>7</v>
      </c>
      <c r="P30" s="74">
        <v>1384</v>
      </c>
      <c r="Q30" s="74">
        <v>2970</v>
      </c>
      <c r="R30" s="74">
        <v>316</v>
      </c>
      <c r="S30" s="74">
        <v>718</v>
      </c>
      <c r="T30" s="64">
        <f>(P30/Q30*100)-100</f>
        <v>-53.4006734006734</v>
      </c>
      <c r="U30" s="75">
        <v>43695</v>
      </c>
      <c r="V30" s="14">
        <f>P30/O30</f>
        <v>197.71428571428572</v>
      </c>
      <c r="W30" s="75">
        <f>SUM(U30,P30)</f>
        <v>45079</v>
      </c>
      <c r="X30" s="75">
        <v>9996</v>
      </c>
      <c r="Y30" s="76">
        <f>SUM(X30,R30)</f>
        <v>10312</v>
      </c>
    </row>
    <row r="31" spans="1:25" ht="12.75">
      <c r="A31" s="72">
        <v>18</v>
      </c>
      <c r="B31" s="72">
        <v>17</v>
      </c>
      <c r="C31" s="96" t="s">
        <v>68</v>
      </c>
      <c r="D31" s="4" t="s">
        <v>69</v>
      </c>
      <c r="E31" s="15" t="s">
        <v>47</v>
      </c>
      <c r="F31" s="15" t="s">
        <v>48</v>
      </c>
      <c r="G31" s="37">
        <v>5</v>
      </c>
      <c r="H31" s="37">
        <v>2</v>
      </c>
      <c r="I31" s="24">
        <v>384</v>
      </c>
      <c r="J31" s="24">
        <v>366</v>
      </c>
      <c r="K31" s="24">
        <v>77</v>
      </c>
      <c r="L31" s="24">
        <v>71</v>
      </c>
      <c r="M31" s="64">
        <f>(I31/J31*100)-100</f>
        <v>4.918032786885249</v>
      </c>
      <c r="N31" s="14">
        <f>I31/H31</f>
        <v>192</v>
      </c>
      <c r="O31" s="73">
        <v>2</v>
      </c>
      <c r="P31" s="14">
        <v>521</v>
      </c>
      <c r="Q31" s="14">
        <v>647</v>
      </c>
      <c r="R31" s="14">
        <v>113</v>
      </c>
      <c r="S31" s="14">
        <v>135</v>
      </c>
      <c r="T31" s="64">
        <f>(P31/Q31*100)-100</f>
        <v>-19.474497681607417</v>
      </c>
      <c r="U31" s="93">
        <v>12090</v>
      </c>
      <c r="V31" s="14">
        <f>P31/O31</f>
        <v>260.5</v>
      </c>
      <c r="W31" s="75">
        <f>SUM(U31,P31)</f>
        <v>12611</v>
      </c>
      <c r="X31" s="75">
        <v>2563</v>
      </c>
      <c r="Y31" s="76">
        <f>SUM(X31,R31)</f>
        <v>2676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7"/>
      <c r="P32" s="14"/>
      <c r="Q32" s="14"/>
      <c r="R32" s="14"/>
      <c r="S32" s="14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7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149</v>
      </c>
      <c r="I34" s="31">
        <f>SUM(I14:I33)</f>
        <v>92575</v>
      </c>
      <c r="J34" s="31">
        <v>232940</v>
      </c>
      <c r="K34" s="31">
        <f>SUM(K14:K33)</f>
        <v>18263</v>
      </c>
      <c r="L34" s="31">
        <v>44683</v>
      </c>
      <c r="M34" s="68">
        <f>(I34/J34*100)-100</f>
        <v>-60.258006353567446</v>
      </c>
      <c r="N34" s="32">
        <f>I34/H34</f>
        <v>621.3087248322148</v>
      </c>
      <c r="O34" s="34">
        <f>SUM(O14:O33)</f>
        <v>149</v>
      </c>
      <c r="P34" s="31">
        <f>SUM(P14:P33)</f>
        <v>141862</v>
      </c>
      <c r="Q34" s="31">
        <v>348995</v>
      </c>
      <c r="R34" s="31">
        <f>SUM(R14:R33)</f>
        <v>30553</v>
      </c>
      <c r="S34" s="31">
        <v>70166</v>
      </c>
      <c r="T34" s="68">
        <f>(P34/Q34*100)-100</f>
        <v>-59.351280104299484</v>
      </c>
      <c r="U34" s="78">
        <f>SUM(U14:U33)</f>
        <v>2173038</v>
      </c>
      <c r="V34" s="32">
        <f>P34/O34</f>
        <v>952.0939597315436</v>
      </c>
      <c r="W34" s="90">
        <f>SUM(U34,P34)</f>
        <v>2314900</v>
      </c>
      <c r="X34" s="79">
        <f>SUM(X14:X33)</f>
        <v>472859</v>
      </c>
      <c r="Y34" s="35">
        <f>SUM(Y14:Y33)</f>
        <v>503412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14 - Sep</v>
      </c>
      <c r="L4" s="20"/>
      <c r="M4" s="62" t="str">
        <f>'WEEKLY COMPETITIVE REPORT'!M4</f>
        <v>16 - Sep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13 - Sep</v>
      </c>
      <c r="L5" s="7"/>
      <c r="M5" s="63" t="str">
        <f>'WEEKLY COMPETITIVE REPORT'!M5</f>
        <v>19 - Sep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41172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MADAGASCAR 3</v>
      </c>
      <c r="D14" s="4" t="str">
        <f>'WEEKLY COMPETITIVE REPORT'!D14</f>
        <v>MADAGASKAR 3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6</v>
      </c>
      <c r="H14" s="37">
        <f>'WEEKLY COMPETITIVE REPORT'!H14</f>
        <v>22</v>
      </c>
      <c r="I14" s="14">
        <f>'WEEKLY COMPETITIVE REPORT'!I14/Y4</f>
        <v>17414.30700447094</v>
      </c>
      <c r="J14" s="14">
        <f>'WEEKLY COMPETITIVE REPORT'!J14/Y4</f>
        <v>14531.793343268753</v>
      </c>
      <c r="K14" s="22">
        <f>'WEEKLY COMPETITIVE REPORT'!K14</f>
        <v>2620</v>
      </c>
      <c r="L14" s="22">
        <f>'WEEKLY COMPETITIVE REPORT'!L14</f>
        <v>2262</v>
      </c>
      <c r="M14" s="64">
        <f>'WEEKLY COMPETITIVE REPORT'!M14</f>
        <v>19.83591146055892</v>
      </c>
      <c r="N14" s="14">
        <f aca="true" t="shared" si="0" ref="N14:N20">I14/H14</f>
        <v>791.5594092941336</v>
      </c>
      <c r="O14" s="37">
        <f>'WEEKLY COMPETITIVE REPORT'!O14</f>
        <v>22</v>
      </c>
      <c r="P14" s="14">
        <f>'WEEKLY COMPETITIVE REPORT'!P14/Y4</f>
        <v>25519.12568306011</v>
      </c>
      <c r="Q14" s="14">
        <f>'WEEKLY COMPETITIVE REPORT'!Q14/Y4</f>
        <v>22950.819672131147</v>
      </c>
      <c r="R14" s="22">
        <f>'WEEKLY COMPETITIVE REPORT'!R14</f>
        <v>4309</v>
      </c>
      <c r="S14" s="22">
        <f>'WEEKLY COMPETITIVE REPORT'!S14</f>
        <v>3953</v>
      </c>
      <c r="T14" s="64">
        <f>'WEEKLY COMPETITIVE REPORT'!T14</f>
        <v>11.19047619047619</v>
      </c>
      <c r="U14" s="14">
        <f>'WEEKLY COMPETITIVE REPORT'!U14/Y4</f>
        <v>550440.8842523596</v>
      </c>
      <c r="V14" s="14">
        <f aca="true" t="shared" si="1" ref="V14:V20">P14/O14</f>
        <v>1159.9602583209141</v>
      </c>
      <c r="W14" s="25">
        <f aca="true" t="shared" si="2" ref="W14:W20">P14+U14</f>
        <v>575960.0099354198</v>
      </c>
      <c r="X14" s="22">
        <f>'WEEKLY COMPETITIVE REPORT'!X14</f>
        <v>97259</v>
      </c>
      <c r="Y14" s="56">
        <f>'WEEKLY COMPETITIVE REPORT'!Y14</f>
        <v>101568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THE WATCH</v>
      </c>
      <c r="D15" s="4" t="str">
        <f>'WEEKLY COMPETITIVE REPORT'!D15</f>
        <v>STRAŽA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7</v>
      </c>
      <c r="I15" s="14">
        <f>'WEEKLY COMPETITIVE REPORT'!I15/Y4</f>
        <v>13195.479384003973</v>
      </c>
      <c r="J15" s="14">
        <f>'WEEKLY COMPETITIVE REPORT'!J15/Y4</f>
        <v>0</v>
      </c>
      <c r="K15" s="22">
        <f>'WEEKLY COMPETITIVE REPORT'!K15</f>
        <v>2102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1885.068483429139</v>
      </c>
      <c r="O15" s="37">
        <f>'WEEKLY COMPETITIVE REPORT'!O15</f>
        <v>7</v>
      </c>
      <c r="P15" s="14">
        <f>'WEEKLY COMPETITIVE REPORT'!P15/Y4</f>
        <v>21010.928961748632</v>
      </c>
      <c r="Q15" s="14">
        <f>'WEEKLY COMPETITIVE REPORT'!Q15/Y4</f>
        <v>0</v>
      </c>
      <c r="R15" s="22">
        <f>'WEEKLY COMPETITIVE REPORT'!R15</f>
        <v>3819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3001.5612802498044</v>
      </c>
      <c r="W15" s="25">
        <f t="shared" si="2"/>
        <v>21010.928961748632</v>
      </c>
      <c r="X15" s="22">
        <f>'WEEKLY COMPETITIVE REPORT'!X15</f>
        <v>0</v>
      </c>
      <c r="Y15" s="56">
        <f>'WEEKLY COMPETITIVE REPORT'!Y15</f>
        <v>3819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RESIDENT EVIL: RETRIBUTION</v>
      </c>
      <c r="D16" s="4" t="str">
        <f>'WEEKLY COMPETITIVE REPORT'!D16</f>
        <v>NEVIDNO ZLO: MAŠČEVANJE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1</v>
      </c>
      <c r="H16" s="37">
        <f>'WEEKLY COMPETITIVE REPORT'!H16</f>
        <v>10</v>
      </c>
      <c r="I16" s="14">
        <f>'WEEKLY COMPETITIVE REPORT'!I16/Y4</f>
        <v>9463.487332339791</v>
      </c>
      <c r="J16" s="14">
        <f>'WEEKLY COMPETITIVE REPORT'!J16/Y4</f>
        <v>0</v>
      </c>
      <c r="K16" s="22">
        <f>'WEEKLY COMPETITIVE REPORT'!K16</f>
        <v>1512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946.3487332339791</v>
      </c>
      <c r="O16" s="37">
        <f>'WEEKLY COMPETITIVE REPORT'!O16</f>
        <v>10</v>
      </c>
      <c r="P16" s="14">
        <f>'WEEKLY COMPETITIVE REPORT'!P16/Y4</f>
        <v>15356.433184302035</v>
      </c>
      <c r="Q16" s="14">
        <f>'WEEKLY COMPETITIVE REPORT'!Q16/Y4</f>
        <v>0</v>
      </c>
      <c r="R16" s="22">
        <f>'WEEKLY COMPETITIVE REPORT'!R16</f>
        <v>2773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1157.4764033780427</v>
      </c>
      <c r="V16" s="14">
        <f t="shared" si="1"/>
        <v>1535.6433184302036</v>
      </c>
      <c r="W16" s="25">
        <f t="shared" si="2"/>
        <v>16513.90958768008</v>
      </c>
      <c r="X16" s="22">
        <f>'WEEKLY COMPETITIVE REPORT'!X16</f>
        <v>227</v>
      </c>
      <c r="Y16" s="56">
        <f>'WEEKLY COMPETITIVE REPORT'!Y16</f>
        <v>3000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TED</v>
      </c>
      <c r="D17" s="4" t="str">
        <f>'WEEKLY COMPETITIVE REPORT'!D17</f>
        <v>TED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7</v>
      </c>
      <c r="H17" s="37">
        <f>'WEEKLY COMPETITIVE REPORT'!H17</f>
        <v>8</v>
      </c>
      <c r="I17" s="14">
        <f>'WEEKLY COMPETITIVE REPORT'!I17/Y4</f>
        <v>10044.709388971683</v>
      </c>
      <c r="J17" s="14">
        <f>'WEEKLY COMPETITIVE REPORT'!J17/Y4</f>
        <v>10190.014903129657</v>
      </c>
      <c r="K17" s="22">
        <f>'WEEKLY COMPETITIVE REPORT'!K17</f>
        <v>1698</v>
      </c>
      <c r="L17" s="22">
        <f>'WEEKLY COMPETITIVE REPORT'!L17</f>
        <v>1711</v>
      </c>
      <c r="M17" s="64">
        <f>'WEEKLY COMPETITIVE REPORT'!M17</f>
        <v>-1.4259597806215822</v>
      </c>
      <c r="N17" s="14">
        <f t="shared" si="0"/>
        <v>1255.5886736214604</v>
      </c>
      <c r="O17" s="37">
        <f>'WEEKLY COMPETITIVE REPORT'!O17</f>
        <v>8</v>
      </c>
      <c r="P17" s="14">
        <f>'WEEKLY COMPETITIVE REPORT'!P17/Y4</f>
        <v>15219.821162444112</v>
      </c>
      <c r="Q17" s="14">
        <f>'WEEKLY COMPETITIVE REPORT'!Q17/Y4</f>
        <v>16445.603576751117</v>
      </c>
      <c r="R17" s="22">
        <f>'WEEKLY COMPETITIVE REPORT'!R17</f>
        <v>2721</v>
      </c>
      <c r="S17" s="22">
        <f>'WEEKLY COMPETITIVE REPORT'!S17</f>
        <v>3016</v>
      </c>
      <c r="T17" s="64">
        <f>'WEEKLY COMPETITIVE REPORT'!T17</f>
        <v>-7.453556864521971</v>
      </c>
      <c r="U17" s="14">
        <f>'WEEKLY COMPETITIVE REPORT'!U17/Y4</f>
        <v>304823.6462990561</v>
      </c>
      <c r="V17" s="14">
        <f t="shared" si="1"/>
        <v>1902.477645305514</v>
      </c>
      <c r="W17" s="25">
        <f t="shared" si="2"/>
        <v>320043.46746150026</v>
      </c>
      <c r="X17" s="22">
        <f>'WEEKLY COMPETITIVE REPORT'!X17</f>
        <v>56189</v>
      </c>
      <c r="Y17" s="56">
        <f>'WEEKLY COMPETITIVE REPORT'!Y17</f>
        <v>58910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GREAT HOPE SPRINGS</v>
      </c>
      <c r="D18" s="4" t="str">
        <f>'WEEKLY COMPETITIVE REPORT'!D18</f>
        <v>KAKO ZAČINITI ZAKON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3</v>
      </c>
      <c r="I18" s="14">
        <f>'WEEKLY COMPETITIVE REPORT'!I18/Y4</f>
        <v>9470.938897168406</v>
      </c>
      <c r="J18" s="14">
        <f>'WEEKLY COMPETITIVE REPORT'!J18/Y4</f>
        <v>6857.92349726776</v>
      </c>
      <c r="K18" s="22">
        <f>'WEEKLY COMPETITIVE REPORT'!K18</f>
        <v>1456</v>
      </c>
      <c r="L18" s="22">
        <f>'WEEKLY COMPETITIVE REPORT'!L18</f>
        <v>1052</v>
      </c>
      <c r="M18" s="64">
        <f>'WEEKLY COMPETITIVE REPORT'!M18</f>
        <v>38.10213690691779</v>
      </c>
      <c r="N18" s="14">
        <f t="shared" si="0"/>
        <v>3156.9796323894684</v>
      </c>
      <c r="O18" s="37">
        <f>'WEEKLY COMPETITIVE REPORT'!O18</f>
        <v>3</v>
      </c>
      <c r="P18" s="14">
        <f>'WEEKLY COMPETITIVE REPORT'!P18/Y4</f>
        <v>14755.340288127172</v>
      </c>
      <c r="Q18" s="14">
        <f>'WEEKLY COMPETITIVE REPORT'!Q18/Y4</f>
        <v>12421.758569299553</v>
      </c>
      <c r="R18" s="22">
        <f>'WEEKLY COMPETITIVE REPORT'!R18</f>
        <v>2466</v>
      </c>
      <c r="S18" s="22">
        <f>'WEEKLY COMPETITIVE REPORT'!S18</f>
        <v>2086</v>
      </c>
      <c r="T18" s="64">
        <f>'WEEKLY COMPETITIVE REPORT'!T18</f>
        <v>18.786242751449706</v>
      </c>
      <c r="U18" s="14">
        <f>'WEEKLY COMPETITIVE REPORT'!U18/Y4</f>
        <v>12421.758569299553</v>
      </c>
      <c r="V18" s="14">
        <f t="shared" si="1"/>
        <v>4918.446762709057</v>
      </c>
      <c r="W18" s="25">
        <f t="shared" si="2"/>
        <v>27177.098857426725</v>
      </c>
      <c r="X18" s="22">
        <f>'WEEKLY COMPETITIVE REPORT'!X18</f>
        <v>2086</v>
      </c>
      <c r="Y18" s="56">
        <f>'WEEKLY COMPETITIVE REPORT'!Y18</f>
        <v>4552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EXPENDABLES 2</v>
      </c>
      <c r="D19" s="4" t="str">
        <f>'WEEKLY COMPETITIVE REPORT'!D19</f>
        <v>PLAČANCI 2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5</v>
      </c>
      <c r="H19" s="37">
        <f>'WEEKLY COMPETITIVE REPORT'!H19</f>
        <v>6</v>
      </c>
      <c r="I19" s="14">
        <f>'WEEKLY COMPETITIVE REPORT'!I19/Y4</f>
        <v>9535.51912568306</v>
      </c>
      <c r="J19" s="14">
        <f>'WEEKLY COMPETITIVE REPORT'!J19/Y4</f>
        <v>9657.228017883755</v>
      </c>
      <c r="K19" s="22">
        <f>'WEEKLY COMPETITIVE REPORT'!K19</f>
        <v>1536</v>
      </c>
      <c r="L19" s="22">
        <f>'WEEKLY COMPETITIVE REPORT'!L19</f>
        <v>1520</v>
      </c>
      <c r="M19" s="64">
        <f>'WEEKLY COMPETITIVE REPORT'!M19</f>
        <v>-1.2602880658436106</v>
      </c>
      <c r="N19" s="14">
        <f t="shared" si="0"/>
        <v>1589.2531876138435</v>
      </c>
      <c r="O19" s="37">
        <f>'WEEKLY COMPETITIVE REPORT'!O19</f>
        <v>6</v>
      </c>
      <c r="P19" s="14">
        <f>'WEEKLY COMPETITIVE REPORT'!P19/Y4</f>
        <v>14700.695479384003</v>
      </c>
      <c r="Q19" s="14">
        <f>'WEEKLY COMPETITIVE REPORT'!Q19/Y4</f>
        <v>16290.36264282166</v>
      </c>
      <c r="R19" s="22">
        <f>'WEEKLY COMPETITIVE REPORT'!R19</f>
        <v>2594</v>
      </c>
      <c r="S19" s="22">
        <f>'WEEKLY COMPETITIVE REPORT'!S19</f>
        <v>2936</v>
      </c>
      <c r="T19" s="64">
        <f>'WEEKLY COMPETITIVE REPORT'!T19</f>
        <v>-9.758328886178248</v>
      </c>
      <c r="U19" s="14">
        <f>'WEEKLY COMPETITIVE REPORT'!U19/Y4</f>
        <v>144890.71038251364</v>
      </c>
      <c r="V19" s="14">
        <f t="shared" si="1"/>
        <v>2450.115913230667</v>
      </c>
      <c r="W19" s="25">
        <f t="shared" si="2"/>
        <v>159591.40586189766</v>
      </c>
      <c r="X19" s="22">
        <f>'WEEKLY COMPETITIVE REPORT'!X19</f>
        <v>25990</v>
      </c>
      <c r="Y19" s="56">
        <f>'WEEKLY COMPETITIVE REPORT'!Y19</f>
        <v>28584</v>
      </c>
    </row>
    <row r="20" spans="1:25" ht="12.75">
      <c r="A20" s="51">
        <v>7</v>
      </c>
      <c r="B20" s="4">
        <f>'WEEKLY COMPETITIVE REPORT'!B20</f>
        <v>2</v>
      </c>
      <c r="C20" s="4" t="str">
        <f>'WEEKLY COMPETITIVE REPORT'!C20</f>
        <v>STEP UP REVOLUTION</v>
      </c>
      <c r="D20" s="4" t="str">
        <f>'WEEKLY COMPETITIVE REPORT'!D20</f>
        <v>ODPLEŠI SVOJE SANJE 4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10</v>
      </c>
      <c r="I20" s="14">
        <f>'WEEKLY COMPETITIVE REPORT'!I20/Y4</f>
        <v>8889.716840536512</v>
      </c>
      <c r="J20" s="14">
        <f>'WEEKLY COMPETITIVE REPORT'!J20/Y4</f>
        <v>10892.945851962246</v>
      </c>
      <c r="K20" s="22">
        <f>'WEEKLY COMPETITIVE REPORT'!K20</f>
        <v>1303</v>
      </c>
      <c r="L20" s="22">
        <f>'WEEKLY COMPETITIVE REPORT'!L20</f>
        <v>1558</v>
      </c>
      <c r="M20" s="64">
        <f>'WEEKLY COMPETITIVE REPORT'!M20</f>
        <v>-18.390149355831724</v>
      </c>
      <c r="N20" s="14">
        <f t="shared" si="0"/>
        <v>888.9716840536512</v>
      </c>
      <c r="O20" s="37">
        <f>'WEEKLY COMPETITIVE REPORT'!O20</f>
        <v>10</v>
      </c>
      <c r="P20" s="14">
        <f>'WEEKLY COMPETITIVE REPORT'!P20/Y4</f>
        <v>13614.008941877793</v>
      </c>
      <c r="Q20" s="14">
        <f>'WEEKLY COMPETITIVE REPORT'!Q20/Y4</f>
        <v>17801.788375558866</v>
      </c>
      <c r="R20" s="22">
        <f>'WEEKLY COMPETITIVE REPORT'!R20</f>
        <v>2166</v>
      </c>
      <c r="S20" s="22">
        <f>'WEEKLY COMPETITIVE REPORT'!S20</f>
        <v>2922</v>
      </c>
      <c r="T20" s="64">
        <f>'WEEKLY COMPETITIVE REPORT'!T20</f>
        <v>-23.524487233151945</v>
      </c>
      <c r="U20" s="14">
        <f>'WEEKLY COMPETITIVE REPORT'!U20/Y4</f>
        <v>88041.48037754594</v>
      </c>
      <c r="V20" s="14">
        <f t="shared" si="1"/>
        <v>1361.4008941877794</v>
      </c>
      <c r="W20" s="25">
        <f t="shared" si="2"/>
        <v>101655.48931942374</v>
      </c>
      <c r="X20" s="22">
        <f>'WEEKLY COMPETITIVE REPORT'!X20</f>
        <v>14321</v>
      </c>
      <c r="Y20" s="56">
        <f>'WEEKLY COMPETITIVE REPORT'!Y20</f>
        <v>16487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TO ROME WITH LOVE</v>
      </c>
      <c r="D21" s="4" t="str">
        <f>'WEEKLY COMPETITIVE REPORT'!D21</f>
        <v>RIMU Z LJUBEZNIJO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2</v>
      </c>
      <c r="H21" s="37">
        <f>'WEEKLY COMPETITIVE REPORT'!H21</f>
        <v>4</v>
      </c>
      <c r="I21" s="14">
        <f>'WEEKLY COMPETITIVE REPORT'!I21/Y4</f>
        <v>6754.843517138599</v>
      </c>
      <c r="J21" s="14">
        <f>'WEEKLY COMPETITIVE REPORT'!J21/Y4</f>
        <v>4716.840536512667</v>
      </c>
      <c r="K21" s="22">
        <f>'WEEKLY COMPETITIVE REPORT'!K21</f>
        <v>1022</v>
      </c>
      <c r="L21" s="22">
        <f>'WEEKLY COMPETITIVE REPORT'!L21</f>
        <v>728</v>
      </c>
      <c r="M21" s="64">
        <f>'WEEKLY COMPETITIVE REPORT'!M21</f>
        <v>43.206951026856245</v>
      </c>
      <c r="N21" s="14">
        <f aca="true" t="shared" si="3" ref="N21:N33">I21/H21</f>
        <v>1688.7108792846498</v>
      </c>
      <c r="O21" s="37">
        <f>'WEEKLY COMPETITIVE REPORT'!O21</f>
        <v>4</v>
      </c>
      <c r="P21" s="14">
        <f>'WEEKLY COMPETITIVE REPORT'!P21/Y4</f>
        <v>10408.594138102335</v>
      </c>
      <c r="Q21" s="14">
        <f>'WEEKLY COMPETITIVE REPORT'!Q21/Y4</f>
        <v>9116.98956780924</v>
      </c>
      <c r="R21" s="22">
        <f>'WEEKLY COMPETITIVE REPORT'!R21</f>
        <v>1676</v>
      </c>
      <c r="S21" s="22">
        <f>'WEEKLY COMPETITIVE REPORT'!S21</f>
        <v>1538</v>
      </c>
      <c r="T21" s="64">
        <f>'WEEKLY COMPETITIVE REPORT'!T21</f>
        <v>14.167007219724837</v>
      </c>
      <c r="U21" s="14">
        <f>'WEEKLY COMPETITIVE REPORT'!U21/Y4</f>
        <v>14792.598112270243</v>
      </c>
      <c r="V21" s="14">
        <f aca="true" t="shared" si="4" ref="V21:V33">P21/O21</f>
        <v>2602.1485345255837</v>
      </c>
      <c r="W21" s="25">
        <f aca="true" t="shared" si="5" ref="W21:W33">P21+U21</f>
        <v>25201.19225037258</v>
      </c>
      <c r="X21" s="22">
        <f>'WEEKLY COMPETITIVE REPORT'!X21</f>
        <v>2538</v>
      </c>
      <c r="Y21" s="56">
        <f>'WEEKLY COMPETITIVE REPORT'!Y21</f>
        <v>4214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THAT'S MY BOY</v>
      </c>
      <c r="D22" s="4" t="str">
        <f>'WEEKLY COMPETITIVE REPORT'!D22</f>
        <v>STARI JE NOR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3</v>
      </c>
      <c r="H22" s="37">
        <f>'WEEKLY COMPETITIVE REPORT'!H22</f>
        <v>5</v>
      </c>
      <c r="I22" s="14">
        <f>'WEEKLY COMPETITIVE REPORT'!I22/Y4</f>
        <v>6761.053154495778</v>
      </c>
      <c r="J22" s="14">
        <f>'WEEKLY COMPETITIVE REPORT'!J22/Y4</f>
        <v>7273.969200198708</v>
      </c>
      <c r="K22" s="22">
        <f>'WEEKLY COMPETITIVE REPORT'!K22</f>
        <v>1091</v>
      </c>
      <c r="L22" s="22">
        <f>'WEEKLY COMPETITIVE REPORT'!L22</f>
        <v>1163</v>
      </c>
      <c r="M22" s="64">
        <f>'WEEKLY COMPETITIVE REPORT'!M22</f>
        <v>-7.051391497353592</v>
      </c>
      <c r="N22" s="14">
        <f t="shared" si="3"/>
        <v>1352.2106308991556</v>
      </c>
      <c r="O22" s="37">
        <f>'WEEKLY COMPETITIVE REPORT'!O22</f>
        <v>5</v>
      </c>
      <c r="P22" s="14">
        <f>'WEEKLY COMPETITIVE REPORT'!P22/Y4</f>
        <v>10265.772478887233</v>
      </c>
      <c r="Q22" s="14">
        <f>'WEEKLY COMPETITIVE REPORT'!Q22/Y4</f>
        <v>12388.226527570789</v>
      </c>
      <c r="R22" s="22">
        <f>'WEEKLY COMPETITIVE REPORT'!R22</f>
        <v>1862</v>
      </c>
      <c r="S22" s="22">
        <f>'WEEKLY COMPETITIVE REPORT'!S22</f>
        <v>2323</v>
      </c>
      <c r="T22" s="64">
        <f>'WEEKLY COMPETITIVE REPORT'!T22</f>
        <v>-17.1328320802005</v>
      </c>
      <c r="U22" s="14">
        <f>'WEEKLY COMPETITIVE REPORT'!U22/Y4</f>
        <v>40537.75459513164</v>
      </c>
      <c r="V22" s="14">
        <f t="shared" si="4"/>
        <v>2053.1544957774468</v>
      </c>
      <c r="W22" s="25">
        <f t="shared" si="5"/>
        <v>50803.52707401887</v>
      </c>
      <c r="X22" s="22">
        <f>'WEEKLY COMPETITIVE REPORT'!X22</f>
        <v>7388</v>
      </c>
      <c r="Y22" s="56">
        <f>'WEEKLY COMPETITIVE REPORT'!Y22</f>
        <v>9250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ICE AGE 4: CONTINENTAL DRIFT</v>
      </c>
      <c r="D23" s="4" t="str">
        <f>'WEEKLY COMPETITIVE REPORT'!D23</f>
        <v>LEDENA DOBA 4: CELINSKI PREMIKI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11</v>
      </c>
      <c r="H23" s="37">
        <f>'WEEKLY COMPETITIVE REPORT'!H23</f>
        <v>30</v>
      </c>
      <c r="I23" s="14">
        <f>'WEEKLY COMPETITIVE REPORT'!I23/Y4</f>
        <v>6913.810233482364</v>
      </c>
      <c r="J23" s="14">
        <f>'WEEKLY COMPETITIVE REPORT'!J23/Y4</f>
        <v>5721.559860904123</v>
      </c>
      <c r="K23" s="22">
        <f>'WEEKLY COMPETITIVE REPORT'!K23</f>
        <v>1183</v>
      </c>
      <c r="L23" s="22">
        <f>'WEEKLY COMPETITIVE REPORT'!L23</f>
        <v>957</v>
      </c>
      <c r="M23" s="64">
        <f>'WEEKLY COMPETITIVE REPORT'!M23</f>
        <v>20.83785543737791</v>
      </c>
      <c r="N23" s="14">
        <f t="shared" si="3"/>
        <v>230.4603411160788</v>
      </c>
      <c r="O23" s="37">
        <f>'WEEKLY COMPETITIVE REPORT'!O23</f>
        <v>30</v>
      </c>
      <c r="P23" s="14">
        <f>'WEEKLY COMPETITIVE REPORT'!P23/Y4</f>
        <v>9443.61649279682</v>
      </c>
      <c r="Q23" s="14">
        <f>'WEEKLY COMPETITIVE REPORT'!Q23/Y4</f>
        <v>8401.639344262296</v>
      </c>
      <c r="R23" s="22">
        <f>'WEEKLY COMPETITIVE REPORT'!R23</f>
        <v>1663</v>
      </c>
      <c r="S23" s="22">
        <f>'WEEKLY COMPETITIVE REPORT'!S23</f>
        <v>1475</v>
      </c>
      <c r="T23" s="64">
        <f>'WEEKLY COMPETITIVE REPORT'!T23</f>
        <v>12.40206947524021</v>
      </c>
      <c r="U23" s="14">
        <f>'WEEKLY COMPETITIVE REPORT'!U23/Y4</f>
        <v>1001014.6547441629</v>
      </c>
      <c r="V23" s="14">
        <f t="shared" si="4"/>
        <v>314.7872164265607</v>
      </c>
      <c r="W23" s="25">
        <f t="shared" si="5"/>
        <v>1010458.2712369597</v>
      </c>
      <c r="X23" s="22">
        <f>'WEEKLY COMPETITIVE REPORT'!X23</f>
        <v>172610</v>
      </c>
      <c r="Y23" s="56">
        <f>'WEEKLY COMPETITIVE REPORT'!Y23</f>
        <v>174273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THE BOURNE LEGACY</v>
      </c>
      <c r="D24" s="4" t="str">
        <f>'WEEKLY COMPETITIVE REPORT'!D24</f>
        <v>BOURNOVA ZAPUŠČINA</v>
      </c>
      <c r="E24" s="4" t="str">
        <f>'WEEKLY COMPETITIVE REPORT'!E24</f>
        <v>UNI</v>
      </c>
      <c r="F24" s="4" t="str">
        <f>'WEEKLY COMPETITIVE REPORT'!F24</f>
        <v>Karantanija</v>
      </c>
      <c r="G24" s="37">
        <f>'WEEKLY COMPETITIVE REPORT'!G24</f>
        <v>4</v>
      </c>
      <c r="H24" s="37">
        <f>'WEEKLY COMPETITIVE REPORT'!H24</f>
        <v>8</v>
      </c>
      <c r="I24" s="14">
        <f>'WEEKLY COMPETITIVE REPORT'!I24/Y4</f>
        <v>5535.270740188773</v>
      </c>
      <c r="J24" s="14">
        <f>'WEEKLY COMPETITIVE REPORT'!J24/Y4</f>
        <v>5960.009935419771</v>
      </c>
      <c r="K24" s="22">
        <f>'WEEKLY COMPETITIVE REPORT'!K24</f>
        <v>837</v>
      </c>
      <c r="L24" s="22">
        <f>'WEEKLY COMPETITIVE REPORT'!L24</f>
        <v>910</v>
      </c>
      <c r="M24" s="64">
        <f>'WEEKLY COMPETITIVE REPORT'!M24</f>
        <v>-7.126484684309233</v>
      </c>
      <c r="N24" s="14">
        <f t="shared" si="3"/>
        <v>691.9088425235966</v>
      </c>
      <c r="O24" s="37">
        <f>'WEEKLY COMPETITIVE REPORT'!O24</f>
        <v>8</v>
      </c>
      <c r="P24" s="14">
        <f>'WEEKLY COMPETITIVE REPORT'!P24/Y4</f>
        <v>8882.265275707898</v>
      </c>
      <c r="Q24" s="14">
        <f>'WEEKLY COMPETITIVE REPORT'!Q24/Y4</f>
        <v>10358.917039244907</v>
      </c>
      <c r="R24" s="22">
        <f>'WEEKLY COMPETITIVE REPORT'!R24</f>
        <v>1465</v>
      </c>
      <c r="S24" s="22">
        <f>'WEEKLY COMPETITIVE REPORT'!S24</f>
        <v>1766</v>
      </c>
      <c r="T24" s="64">
        <f>'WEEKLY COMPETITIVE REPORT'!T24</f>
        <v>-14.254885505335096</v>
      </c>
      <c r="U24" s="14">
        <f>'WEEKLY COMPETITIVE REPORT'!U24/Y4</f>
        <v>67162.19572776949</v>
      </c>
      <c r="V24" s="14">
        <f t="shared" si="4"/>
        <v>1110.2831594634872</v>
      </c>
      <c r="W24" s="25">
        <f t="shared" si="5"/>
        <v>76044.4610034774</v>
      </c>
      <c r="X24" s="22">
        <f>'WEEKLY COMPETITIVE REPORT'!X24</f>
        <v>11409</v>
      </c>
      <c r="Y24" s="56">
        <f>'WEEKLY COMPETITIVE REPORT'!Y24</f>
        <v>12874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THE DARK KNIGHT RISES</v>
      </c>
      <c r="D25" s="4" t="str">
        <f>'WEEKLY COMPETITIVE REPORT'!D25</f>
        <v>VZPON VITEZA TEME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8</v>
      </c>
      <c r="H25" s="37">
        <f>'WEEKLY COMPETITIVE REPORT'!H25</f>
        <v>11</v>
      </c>
      <c r="I25" s="14">
        <f>'WEEKLY COMPETITIVE REPORT'!I25/Y4</f>
        <v>2836.562344759066</v>
      </c>
      <c r="J25" s="14">
        <f>'WEEKLY COMPETITIVE REPORT'!J25/Y4</f>
        <v>1764.7789369100844</v>
      </c>
      <c r="K25" s="22">
        <f>'WEEKLY COMPETITIVE REPORT'!K25</f>
        <v>568</v>
      </c>
      <c r="L25" s="22">
        <f>'WEEKLY COMPETITIVE REPORT'!L25</f>
        <v>275</v>
      </c>
      <c r="M25" s="64">
        <f>'WEEKLY COMPETITIVE REPORT'!M25</f>
        <v>60.73187895847994</v>
      </c>
      <c r="N25" s="14">
        <f t="shared" si="3"/>
        <v>257.869304069006</v>
      </c>
      <c r="O25" s="37">
        <f>'WEEKLY COMPETITIVE REPORT'!O25</f>
        <v>11</v>
      </c>
      <c r="P25" s="14">
        <f>'WEEKLY COMPETITIVE REPORT'!P25/Y4</f>
        <v>4093.392945851962</v>
      </c>
      <c r="Q25" s="14">
        <f>'WEEKLY COMPETITIVE REPORT'!Q25/Y4</f>
        <v>3507.2031793343267</v>
      </c>
      <c r="R25" s="22">
        <f>'WEEKLY COMPETITIVE REPORT'!R25</f>
        <v>807</v>
      </c>
      <c r="S25" s="22">
        <f>'WEEKLY COMPETITIVE REPORT'!S25</f>
        <v>588</v>
      </c>
      <c r="T25" s="64">
        <f>'WEEKLY COMPETITIVE REPORT'!T25</f>
        <v>16.713881019830026</v>
      </c>
      <c r="U25" s="14">
        <f>'WEEKLY COMPETITIVE REPORT'!U25/Y4</f>
        <v>256649.27968206655</v>
      </c>
      <c r="V25" s="14">
        <f t="shared" si="4"/>
        <v>372.12663144108745</v>
      </c>
      <c r="W25" s="25">
        <f t="shared" si="5"/>
        <v>260742.6726279185</v>
      </c>
      <c r="X25" s="22">
        <f>'WEEKLY COMPETITIVE REPORT'!X25</f>
        <v>44733</v>
      </c>
      <c r="Y25" s="56">
        <f>'WEEKLY COMPETITIVE REPORT'!Y25</f>
        <v>45540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PARANORMAN</v>
      </c>
      <c r="D26" s="4" t="str">
        <f>'WEEKLY COMPETITIVE REPORT'!D26</f>
        <v>PARANORMAN</v>
      </c>
      <c r="E26" s="4" t="str">
        <f>'WEEKLY COMPETITIVE REPORT'!E26</f>
        <v>UNI</v>
      </c>
      <c r="F26" s="4" t="str">
        <f>'WEEKLY COMPETITIVE REPORT'!F26</f>
        <v>Karantanija</v>
      </c>
      <c r="G26" s="37">
        <f>'WEEKLY COMPETITIVE REPORT'!G26</f>
        <v>3</v>
      </c>
      <c r="H26" s="37">
        <f>'WEEKLY COMPETITIVE REPORT'!H26</f>
        <v>10</v>
      </c>
      <c r="I26" s="14">
        <f>'WEEKLY COMPETITIVE REPORT'!I26/Y4</f>
        <v>2944.610034773969</v>
      </c>
      <c r="J26" s="14">
        <f>'WEEKLY COMPETITIVE REPORT'!J26/Y4</f>
        <v>2646.5474416294087</v>
      </c>
      <c r="K26" s="22">
        <f>'WEEKLY COMPETITIVE REPORT'!K26</f>
        <v>456</v>
      </c>
      <c r="L26" s="22">
        <f>'WEEKLY COMPETITIVE REPORT'!L26</f>
        <v>406</v>
      </c>
      <c r="M26" s="64">
        <f>'WEEKLY COMPETITIVE REPORT'!M26</f>
        <v>11.262318160488036</v>
      </c>
      <c r="N26" s="14">
        <f t="shared" si="3"/>
        <v>294.4610034773969</v>
      </c>
      <c r="O26" s="37">
        <f>'WEEKLY COMPETITIVE REPORT'!O26</f>
        <v>10</v>
      </c>
      <c r="P26" s="14">
        <f>'WEEKLY COMPETITIVE REPORT'!P26/Y4</f>
        <v>4049.9254843517137</v>
      </c>
      <c r="Q26" s="14">
        <f>'WEEKLY COMPETITIVE REPORT'!Q26/Y4</f>
        <v>3871.0879284649777</v>
      </c>
      <c r="R26" s="22">
        <f>'WEEKLY COMPETITIVE REPORT'!R26</f>
        <v>672</v>
      </c>
      <c r="S26" s="22">
        <f>'WEEKLY COMPETITIVE REPORT'!S26</f>
        <v>654</v>
      </c>
      <c r="T26" s="64">
        <f>'WEEKLY COMPETITIVE REPORT'!T26</f>
        <v>4.619826756496636</v>
      </c>
      <c r="U26" s="14">
        <f>'WEEKLY COMPETITIVE REPORT'!U26/Y4</f>
        <v>12368.35568802782</v>
      </c>
      <c r="V26" s="14">
        <f t="shared" si="4"/>
        <v>404.9925484351714</v>
      </c>
      <c r="W26" s="25">
        <f t="shared" si="5"/>
        <v>16418.28117237953</v>
      </c>
      <c r="X26" s="22">
        <f>'WEEKLY COMPETITIVE REPORT'!X26</f>
        <v>2110</v>
      </c>
      <c r="Y26" s="56">
        <f>'WEEKLY COMPETITIVE REPORT'!Y26</f>
        <v>2782</v>
      </c>
    </row>
    <row r="27" spans="1:25" ht="12.75" customHeight="1">
      <c r="A27" s="50">
        <v>14</v>
      </c>
      <c r="B27" s="4">
        <f>'WEEKLY COMPETITIVE REPORT'!B27</f>
        <v>14</v>
      </c>
      <c r="C27" s="4" t="str">
        <f>'WEEKLY COMPETITIVE REPORT'!C27</f>
        <v>INTOUCHABLES</v>
      </c>
      <c r="D27" s="4" t="str">
        <f>'WEEKLY COMPETITIVE REPORT'!D27</f>
        <v>PRIJATELJA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19</v>
      </c>
      <c r="H27" s="37">
        <f>'WEEKLY COMPETITIVE REPORT'!H27</f>
        <v>4</v>
      </c>
      <c r="I27" s="14">
        <f>'WEEKLY COMPETITIVE REPORT'!I27/Y4</f>
        <v>1349.9751614505712</v>
      </c>
      <c r="J27" s="14">
        <f>'WEEKLY COMPETITIVE REPORT'!J27/Y17</f>
        <v>0.02203361059242913</v>
      </c>
      <c r="K27" s="22">
        <f>'WEEKLY COMPETITIVE REPORT'!K27</f>
        <v>216</v>
      </c>
      <c r="L27" s="22">
        <f>'WEEKLY COMPETITIVE REPORT'!L27</f>
        <v>307</v>
      </c>
      <c r="M27" s="64">
        <f>'WEEKLY COMPETITIVE REPORT'!M27</f>
        <v>-16.2557781201849</v>
      </c>
      <c r="N27" s="14">
        <f t="shared" si="3"/>
        <v>337.4937903626428</v>
      </c>
      <c r="O27" s="37">
        <f>'WEEKLY COMPETITIVE REPORT'!O27</f>
        <v>4</v>
      </c>
      <c r="P27" s="14">
        <f>'WEEKLY COMPETITIVE REPORT'!P27/Y4</f>
        <v>2358.4202682563337</v>
      </c>
      <c r="Q27" s="14">
        <f>'WEEKLY COMPETITIVE REPORT'!Q27/Y17</f>
        <v>0.04192836530300458</v>
      </c>
      <c r="R27" s="22">
        <f>'WEEKLY COMPETITIVE REPORT'!R27</f>
        <v>394</v>
      </c>
      <c r="S27" s="22">
        <f>'WEEKLY COMPETITIVE REPORT'!S27</f>
        <v>602</v>
      </c>
      <c r="T27" s="64">
        <f>'WEEKLY COMPETITIVE REPORT'!T27</f>
        <v>-23.117408906882588</v>
      </c>
      <c r="U27" s="14">
        <f>'WEEKLY COMPETITIVE REPORT'!U27/Y17</f>
        <v>1.3342216941096587</v>
      </c>
      <c r="V27" s="14">
        <f t="shared" si="4"/>
        <v>589.6050670640834</v>
      </c>
      <c r="W27" s="25">
        <f t="shared" si="5"/>
        <v>2359.7544899504433</v>
      </c>
      <c r="X27" s="22">
        <f>'WEEKLY COMPETITIVE REPORT'!X27</f>
        <v>16546</v>
      </c>
      <c r="Y27" s="56">
        <f>'WEEKLY COMPETITIVE REPORT'!Y27</f>
        <v>16940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MOONRISE KINGDOM</v>
      </c>
      <c r="D28" s="4" t="str">
        <f>'WEEKLY COMPETITIVE REPORT'!D28</f>
        <v>KRALJESTVO VZHAJAJOČE LUNE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5</v>
      </c>
      <c r="H28" s="37">
        <f>'WEEKLY COMPETITIVE REPORT'!H28</f>
        <v>1</v>
      </c>
      <c r="I28" s="14">
        <f>'WEEKLY COMPETITIVE REPORT'!I28/Y4</f>
        <v>1260.5563835072032</v>
      </c>
      <c r="J28" s="14">
        <f>'WEEKLY COMPETITIVE REPORT'!J28/Y17</f>
        <v>0.017687998641996265</v>
      </c>
      <c r="K28" s="22">
        <f>'WEEKLY COMPETITIVE REPORT'!K28</f>
        <v>218</v>
      </c>
      <c r="L28" s="22">
        <f>'WEEKLY COMPETITIVE REPORT'!L28</f>
        <v>219</v>
      </c>
      <c r="M28" s="64">
        <f>'WEEKLY COMPETITIVE REPORT'!M28</f>
        <v>-2.591170825335894</v>
      </c>
      <c r="N28" s="14">
        <f t="shared" si="3"/>
        <v>1260.5563835072032</v>
      </c>
      <c r="O28" s="37">
        <f>'WEEKLY COMPETITIVE REPORT'!O28</f>
        <v>1</v>
      </c>
      <c r="P28" s="14">
        <f>'WEEKLY COMPETITIVE REPORT'!P28/Y4</f>
        <v>2314.9528067560855</v>
      </c>
      <c r="Q28" s="14">
        <f>'WEEKLY COMPETITIVE REPORT'!Q28/Y17</f>
        <v>0.0455270751994568</v>
      </c>
      <c r="R28" s="22">
        <f>'WEEKLY COMPETITIVE REPORT'!R28</f>
        <v>412</v>
      </c>
      <c r="S28" s="22">
        <f>'WEEKLY COMPETITIVE REPORT'!S28</f>
        <v>593</v>
      </c>
      <c r="T28" s="64">
        <f>'WEEKLY COMPETITIVE REPORT'!T28</f>
        <v>-30.499627143922453</v>
      </c>
      <c r="U28" s="14">
        <f>'WEEKLY COMPETITIVE REPORT'!U28/Y17</f>
        <v>0.3879986419962655</v>
      </c>
      <c r="V28" s="14">
        <f t="shared" si="4"/>
        <v>2314.9528067560855</v>
      </c>
      <c r="W28" s="25">
        <f t="shared" si="5"/>
        <v>2315.3408053980816</v>
      </c>
      <c r="X28" s="22">
        <f>'WEEKLY COMPETITIVE REPORT'!X28</f>
        <v>5120</v>
      </c>
      <c r="Y28" s="56">
        <f>'WEEKLY COMPETITIVE REPORT'!Y28</f>
        <v>5532</v>
      </c>
    </row>
    <row r="29" spans="1:25" ht="12.75">
      <c r="A29" s="50">
        <v>16</v>
      </c>
      <c r="B29" s="4">
        <f>'WEEKLY COMPETITIVE REPORT'!B29</f>
        <v>16</v>
      </c>
      <c r="C29" s="4" t="str">
        <f>'WEEKLY COMPETITIVE REPORT'!C29</f>
        <v>COSMOPOLIS</v>
      </c>
      <c r="D29" s="4" t="str">
        <f>'WEEKLY COMPETITIVE REPORT'!D29</f>
        <v>KOZMOPOLIS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3</v>
      </c>
      <c r="H29" s="37">
        <f>'WEEKLY COMPETITIVE REPORT'!H29</f>
        <v>1</v>
      </c>
      <c r="I29" s="14">
        <f>'WEEKLY COMPETITIVE REPORT'!I29/Y4</f>
        <v>989.8161947342275</v>
      </c>
      <c r="J29" s="14">
        <f>'WEEKLY COMPETITIVE REPORT'!J29/Y17</f>
        <v>0.0158546936004074</v>
      </c>
      <c r="K29" s="22">
        <f>'WEEKLY COMPETITIVE REPORT'!K29</f>
        <v>169</v>
      </c>
      <c r="L29" s="22">
        <f>'WEEKLY COMPETITIVE REPORT'!L29</f>
        <v>204</v>
      </c>
      <c r="M29" s="64">
        <f>'WEEKLY COMPETITIVE REPORT'!M29</f>
        <v>-14.668094218415419</v>
      </c>
      <c r="N29" s="14">
        <f t="shared" si="3"/>
        <v>989.8161947342275</v>
      </c>
      <c r="O29" s="37">
        <f>'WEEKLY COMPETITIVE REPORT'!O29</f>
        <v>1</v>
      </c>
      <c r="P29" s="14">
        <f>'WEEKLY COMPETITIVE REPORT'!P29/Y4</f>
        <v>1823.1495280675608</v>
      </c>
      <c r="Q29" s="14">
        <f>'WEEKLY COMPETITIVE REPORT'!Q29/Y17</f>
        <v>0.030113732812765234</v>
      </c>
      <c r="R29" s="22">
        <f>'WEEKLY COMPETITIVE REPORT'!R29</f>
        <v>325</v>
      </c>
      <c r="S29" s="22">
        <f>'WEEKLY COMPETITIVE REPORT'!S29</f>
        <v>404</v>
      </c>
      <c r="T29" s="64">
        <f>'WEEKLY COMPETITIVE REPORT'!T29</f>
        <v>-17.24915445321308</v>
      </c>
      <c r="U29" s="14">
        <f>'WEEKLY COMPETITIVE REPORT'!U29/Y4</f>
        <v>9172.876304023845</v>
      </c>
      <c r="V29" s="14">
        <f t="shared" si="4"/>
        <v>1823.1495280675608</v>
      </c>
      <c r="W29" s="25">
        <f t="shared" si="5"/>
        <v>10996.025832091405</v>
      </c>
      <c r="X29" s="22">
        <f>'WEEKLY COMPETITIVE REPORT'!X29</f>
        <v>1774</v>
      </c>
      <c r="Y29" s="56">
        <f>'WEEKLY COMPETITIVE REPORT'!Y29</f>
        <v>2099</v>
      </c>
    </row>
    <row r="30" spans="1:25" ht="12.75">
      <c r="A30" s="51">
        <v>17</v>
      </c>
      <c r="B30" s="4">
        <f>'WEEKLY COMPETITIVE REPORT'!B30</f>
        <v>11</v>
      </c>
      <c r="C30" s="4" t="str">
        <f>'WEEKLY COMPETITIVE REPORT'!C30</f>
        <v>TOTAL RECALL</v>
      </c>
      <c r="D30" s="4" t="str">
        <f>'WEEKLY COMPETITIVE REPORT'!D30</f>
        <v>POPOLNI SPOMIN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6</v>
      </c>
      <c r="H30" s="37">
        <f>'WEEKLY COMPETITIVE REPORT'!H30</f>
        <v>7</v>
      </c>
      <c r="I30" s="14">
        <f>'WEEKLY COMPETITIVE REPORT'!I30/Y4</f>
        <v>1133.879781420765</v>
      </c>
      <c r="J30" s="14">
        <f>'WEEKLY COMPETITIVE REPORT'!J30/Y17</f>
        <v>0.030741809539976236</v>
      </c>
      <c r="K30" s="22">
        <f>'WEEKLY COMPETITIVE REPORT'!K30</f>
        <v>199</v>
      </c>
      <c r="L30" s="22">
        <f>'WEEKLY COMPETITIVE REPORT'!L30</f>
        <v>404</v>
      </c>
      <c r="M30" s="64">
        <f>'WEEKLY COMPETITIVE REPORT'!M30</f>
        <v>-49.58586416344561</v>
      </c>
      <c r="N30" s="14">
        <f t="shared" si="3"/>
        <v>161.98282591725214</v>
      </c>
      <c r="O30" s="37">
        <f>'WEEKLY COMPETITIVE REPORT'!O30</f>
        <v>7</v>
      </c>
      <c r="P30" s="14">
        <f>'WEEKLY COMPETITIVE REPORT'!P30/Y4</f>
        <v>1718.8276204669646</v>
      </c>
      <c r="Q30" s="14">
        <f>'WEEKLY COMPETITIVE REPORT'!Q30/Y17</f>
        <v>0.05041588864369377</v>
      </c>
      <c r="R30" s="22">
        <f>'WEEKLY COMPETITIVE REPORT'!R30</f>
        <v>316</v>
      </c>
      <c r="S30" s="22">
        <f>'WEEKLY COMPETITIVE REPORT'!S30</f>
        <v>718</v>
      </c>
      <c r="T30" s="64">
        <f>'WEEKLY COMPETITIVE REPORT'!T30</f>
        <v>-53.4006734006734</v>
      </c>
      <c r="U30" s="14">
        <f>'WEEKLY COMPETITIVE REPORT'!U30/Y4</f>
        <v>54266.02086438152</v>
      </c>
      <c r="V30" s="14">
        <f t="shared" si="4"/>
        <v>245.54680292385208</v>
      </c>
      <c r="W30" s="25">
        <f t="shared" si="5"/>
        <v>55984.84848484849</v>
      </c>
      <c r="X30" s="22">
        <f>'WEEKLY COMPETITIVE REPORT'!X30</f>
        <v>9996</v>
      </c>
      <c r="Y30" s="56">
        <f>'WEEKLY COMPETITIVE REPORT'!Y30</f>
        <v>10312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2 DAYS IN NEW YORK</v>
      </c>
      <c r="D31" s="4" t="str">
        <f>'WEEKLY COMPETITIVE REPORT'!D31</f>
        <v>2 DNI V NEW YORKU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5</v>
      </c>
      <c r="H31" s="37">
        <f>'WEEKLY COMPETITIVE REPORT'!H31</f>
        <v>2</v>
      </c>
      <c r="I31" s="14">
        <f>'WEEKLY COMPETITIVE REPORT'!I31/Y4</f>
        <v>476.90014903129656</v>
      </c>
      <c r="J31" s="14">
        <f>'WEEKLY COMPETITIVE REPORT'!J31/Y17</f>
        <v>0.006212867085384485</v>
      </c>
      <c r="K31" s="22">
        <f>'WEEKLY COMPETITIVE REPORT'!K31</f>
        <v>77</v>
      </c>
      <c r="L31" s="22">
        <f>'WEEKLY COMPETITIVE REPORT'!L31</f>
        <v>71</v>
      </c>
      <c r="M31" s="64">
        <f>'WEEKLY COMPETITIVE REPORT'!M31</f>
        <v>4.918032786885249</v>
      </c>
      <c r="N31" s="14">
        <f t="shared" si="3"/>
        <v>238.45007451564828</v>
      </c>
      <c r="O31" s="37">
        <f>'WEEKLY COMPETITIVE REPORT'!O31</f>
        <v>2</v>
      </c>
      <c r="P31" s="14">
        <f>'WEEKLY COMPETITIVE REPORT'!P31/Y4</f>
        <v>647.0442126179831</v>
      </c>
      <c r="Q31" s="14">
        <f>'WEEKLY COMPETITIVE REPORT'!Q31/Y17</f>
        <v>0.010982855202851808</v>
      </c>
      <c r="R31" s="22">
        <f>'WEEKLY COMPETITIVE REPORT'!R31</f>
        <v>113</v>
      </c>
      <c r="S31" s="22">
        <f>'WEEKLY COMPETITIVE REPORT'!S31</f>
        <v>135</v>
      </c>
      <c r="T31" s="64">
        <f>'WEEKLY COMPETITIVE REPORT'!T31</f>
        <v>-19.474497681607417</v>
      </c>
      <c r="U31" s="14">
        <f>'WEEKLY COMPETITIVE REPORT'!U31/Y4</f>
        <v>15014.903129657228</v>
      </c>
      <c r="V31" s="14">
        <f t="shared" si="4"/>
        <v>323.52210630899157</v>
      </c>
      <c r="W31" s="25">
        <f t="shared" si="5"/>
        <v>15661.94734227521</v>
      </c>
      <c r="X31" s="22">
        <f>'WEEKLY COMPETITIVE REPORT'!X31</f>
        <v>2563</v>
      </c>
      <c r="Y31" s="56">
        <f>'WEEKLY COMPETITIVE REPORT'!Y31</f>
        <v>2676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149</v>
      </c>
      <c r="I34" s="32">
        <f>SUM(I14:I33)</f>
        <v>114971.43566815696</v>
      </c>
      <c r="J34" s="31">
        <f>SUM(J14:J33)</f>
        <v>80213.70405606639</v>
      </c>
      <c r="K34" s="31">
        <f>SUM(K14:K33)</f>
        <v>18263</v>
      </c>
      <c r="L34" s="31">
        <f>SUM(L14:L33)</f>
        <v>13747</v>
      </c>
      <c r="M34" s="64">
        <f>'WEEKLY COMPETITIVE REPORT'!M34</f>
        <v>-60.258006353567446</v>
      </c>
      <c r="N34" s="32">
        <f>I34/H34</f>
        <v>771.6203736117917</v>
      </c>
      <c r="O34" s="40">
        <f>'WEEKLY COMPETITIVE REPORT'!O34</f>
        <v>149</v>
      </c>
      <c r="P34" s="31">
        <f>SUM(P14:P33)</f>
        <v>176182.31495280672</v>
      </c>
      <c r="Q34" s="31">
        <f>SUM(Q14:Q33)</f>
        <v>133554.57539116606</v>
      </c>
      <c r="R34" s="31">
        <f>SUM(R14:R33)</f>
        <v>30553</v>
      </c>
      <c r="S34" s="31">
        <f>SUM(S14:S33)</f>
        <v>25709</v>
      </c>
      <c r="T34" s="65">
        <f>P34/Q34-100%</f>
        <v>0.31917842901891524</v>
      </c>
      <c r="U34" s="31">
        <f>SUM(U14:U33)</f>
        <v>2572756.3173519806</v>
      </c>
      <c r="V34" s="32">
        <f>P34/O34</f>
        <v>1182.4316439785684</v>
      </c>
      <c r="W34" s="31">
        <f>SUM(W14:W33)</f>
        <v>2748938.632304787</v>
      </c>
      <c r="X34" s="31">
        <f>SUM(X14:X33)</f>
        <v>472859</v>
      </c>
      <c r="Y34" s="35">
        <f>SUM(Y14:Y33)</f>
        <v>503412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2012-09-20T10:32:52Z</dcterms:modified>
  <cp:category/>
  <cp:version/>
  <cp:contentType/>
  <cp:contentStatus/>
</cp:coreProperties>
</file>