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5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<sst xmlns="http://schemas.openxmlformats.org/spreadsheetml/2006/main" count="263" uniqueCount="97">
  <si>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</si>
  <si>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</si>
  <si>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</si>
  <si>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</si>
  <si>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</si>
  <si>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</si>
  <si>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</si>
  <si>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</si>
  <si>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</si>
  <si>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</si>
  <si>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</si>
  <si>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</si>
  <si>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</si>
  <si>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</si>
  <si>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</si>
  <si>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</si>
  <si>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</si>
  <si>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</si>
  <si>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</si>
  <si>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</si>
  <si>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</si>
  <si>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</si>
  <si>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</si>
  <si>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</si>
  <si>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</si>
  <si>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</si>
  <si>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</si>
  <si>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</si>
  <si>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</si>
  <si>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</si>
  <si>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</si>
  <si>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</si>
  <si>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</si>
  <si>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</si>
  <si>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</si>
  <si>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</si>
  <si>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</si>
  <si>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</si>
  <si>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</si>
  <si>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</si>
  <si>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</si>
  <si>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</si>
  <si>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</si>
  <si>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</si>
  <si>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</si>
  <si>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</si>
  <si>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</si>
  <si>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</si>
  <si>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</si>
  <si>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</si>
  <si>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</si>
  <si>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</si>
  <si>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</si>
  <si>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</si>
  <si>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</si>
  <si>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</si>
  <si>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ICE AGE 4: CONTINENTAL DRIFT</t>
  </si>
  <si>
    <t>LEDENA DOBA 4: CELINSKI PREMIKI</t>
  </si>
  <si>
    <t>TED</t>
  </si>
  <si>
    <t>MADAGASCAR 3</t>
  </si>
  <si>
    <t>MADAGASKAR 3</t>
  </si>
  <si>
    <t>EXPENDABLES 2</t>
  </si>
  <si>
    <t>PLAČANCI 2</t>
  </si>
  <si>
    <t>THAT'S MY BOY</t>
  </si>
  <si>
    <t>STARI JE NOR</t>
  </si>
  <si>
    <t>STEP UP REVOLUTION</t>
  </si>
  <si>
    <t>ODPLEŠI SVOJE SANJE 4</t>
  </si>
  <si>
    <t>PARANORMAN</t>
  </si>
  <si>
    <t>TO ROME WITH LOVE</t>
  </si>
  <si>
    <t>RIMU Z LJUBEZNIJO</t>
  </si>
  <si>
    <t>GREAT HOPE SPRINGS</t>
  </si>
  <si>
    <t>KAKO ZAČINITI ZAKON</t>
  </si>
  <si>
    <t>THE WATCH</t>
  </si>
  <si>
    <t>STRAŽA</t>
  </si>
  <si>
    <t>RESIDENT EVIL: RETRIBUTION</t>
  </si>
  <si>
    <t>NEVIDNO ZLO: MAŠČEVANJE</t>
  </si>
  <si>
    <t>BRAVE</t>
  </si>
  <si>
    <t>POGUM</t>
  </si>
  <si>
    <t>BVI</t>
  </si>
  <si>
    <t>CENEX</t>
  </si>
  <si>
    <t>MONSIEUR LAZHAR</t>
  </si>
  <si>
    <t>UČITELJ</t>
  </si>
  <si>
    <t>SAVAGES</t>
  </si>
  <si>
    <t>DIVJAKI</t>
  </si>
  <si>
    <t>HOUSE AT THE END OF THE STREET</t>
  </si>
  <si>
    <t>HIŠA NA KONCU ULICE</t>
  </si>
  <si>
    <t>TAKEN 2</t>
  </si>
  <si>
    <t>UGRABLJENA 2</t>
  </si>
  <si>
    <t>SHANGHAI GYPSY</t>
  </si>
  <si>
    <t>ŠANGHAJ</t>
  </si>
  <si>
    <t>KZC</t>
  </si>
  <si>
    <t>11 - Oct</t>
  </si>
  <si>
    <t>18 - Oct</t>
  </si>
  <si>
    <t>12 - Oct</t>
  </si>
  <si>
    <t>14 - Oct</t>
  </si>
  <si>
    <t>BACHELLORETE</t>
  </si>
  <si>
    <t>NORA DEKLIŠČINA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</si>
</sst>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O19" sqref="O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93</v>
      </c>
      <c r="L4" s="20"/>
      <c r="M4" s="81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91</v>
      </c>
      <c r="L5" s="7"/>
      <c r="M5" s="82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9">
        <v>41200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88</v>
      </c>
      <c r="D14" s="4" t="s">
        <v>89</v>
      </c>
      <c r="E14" s="15" t="s">
        <v>47</v>
      </c>
      <c r="F14" s="15" t="s">
        <v>90</v>
      </c>
      <c r="G14" s="37">
        <v>2</v>
      </c>
      <c r="H14" s="37">
        <v>13</v>
      </c>
      <c r="I14" s="14">
        <v>26976</v>
      </c>
      <c r="J14" s="14">
        <v>20846</v>
      </c>
      <c r="K14" s="22">
        <v>5507</v>
      </c>
      <c r="L14" s="22">
        <v>4275</v>
      </c>
      <c r="M14" s="64">
        <f>(I14/J14*100)-100</f>
        <v>29.40612107838433</v>
      </c>
      <c r="N14" s="14">
        <f aca="true" t="shared" si="0" ref="N14:N34">I14/H14</f>
        <v>2075.076923076923</v>
      </c>
      <c r="O14" s="73">
        <v>13</v>
      </c>
      <c r="P14" s="14">
        <v>40200</v>
      </c>
      <c r="Q14" s="14">
        <v>35898</v>
      </c>
      <c r="R14" s="14">
        <v>9172</v>
      </c>
      <c r="S14" s="14">
        <v>8443</v>
      </c>
      <c r="T14" s="64">
        <f>(P14/Q14*100)-100</f>
        <v>11.983954537857258</v>
      </c>
      <c r="U14" s="92">
        <v>36582</v>
      </c>
      <c r="V14" s="14">
        <f aca="true" t="shared" si="1" ref="V14:V34">P14/O14</f>
        <v>3092.3076923076924</v>
      </c>
      <c r="W14" s="75">
        <f aca="true" t="shared" si="2" ref="W14:W34">SUM(U14,P14)</f>
        <v>76782</v>
      </c>
      <c r="X14" s="75">
        <v>9731</v>
      </c>
      <c r="Y14" s="76">
        <f aca="true" t="shared" si="3" ref="Y14:Y33">SUM(X14,R14)</f>
        <v>18903</v>
      </c>
    </row>
    <row r="15" spans="1:25" ht="12.75">
      <c r="A15" s="72">
        <v>2</v>
      </c>
      <c r="B15" s="72">
        <v>2</v>
      </c>
      <c r="C15" s="85" t="s">
        <v>86</v>
      </c>
      <c r="D15" s="85" t="s">
        <v>87</v>
      </c>
      <c r="E15" s="15" t="s">
        <v>47</v>
      </c>
      <c r="F15" s="15" t="s">
        <v>42</v>
      </c>
      <c r="G15" s="37">
        <v>2</v>
      </c>
      <c r="H15" s="37">
        <v>5</v>
      </c>
      <c r="I15" s="14">
        <v>14546</v>
      </c>
      <c r="J15" s="14">
        <v>14683</v>
      </c>
      <c r="K15" s="14">
        <v>2849</v>
      </c>
      <c r="L15" s="14">
        <v>2873</v>
      </c>
      <c r="M15" s="64">
        <f>(I15/J15*100)-100</f>
        <v>-0.9330518286453753</v>
      </c>
      <c r="N15" s="14">
        <f t="shared" si="0"/>
        <v>2909.2</v>
      </c>
      <c r="O15" s="73">
        <v>5</v>
      </c>
      <c r="P15" s="14">
        <v>21040</v>
      </c>
      <c r="Q15" s="14">
        <v>23835</v>
      </c>
      <c r="R15" s="14">
        <v>4550</v>
      </c>
      <c r="S15" s="14">
        <v>5265</v>
      </c>
      <c r="T15" s="64">
        <f>(P15/Q15*100)-100</f>
        <v>-11.726452695615691</v>
      </c>
      <c r="U15" s="75">
        <v>23835</v>
      </c>
      <c r="V15" s="14">
        <f t="shared" si="1"/>
        <v>4208</v>
      </c>
      <c r="W15" s="75">
        <f t="shared" si="2"/>
        <v>44875</v>
      </c>
      <c r="X15" s="75">
        <v>5265</v>
      </c>
      <c r="Y15" s="76">
        <f t="shared" si="3"/>
        <v>9815</v>
      </c>
    </row>
    <row r="16" spans="1:25" ht="12.75">
      <c r="A16" s="72">
        <v>3</v>
      </c>
      <c r="B16" s="72">
        <v>3</v>
      </c>
      <c r="C16" s="4" t="s">
        <v>76</v>
      </c>
      <c r="D16" s="4" t="s">
        <v>77</v>
      </c>
      <c r="E16" s="15" t="s">
        <v>78</v>
      </c>
      <c r="F16" s="15" t="s">
        <v>79</v>
      </c>
      <c r="G16" s="37">
        <v>4</v>
      </c>
      <c r="H16" s="37">
        <v>17</v>
      </c>
      <c r="I16" s="24">
        <v>13941</v>
      </c>
      <c r="J16" s="24">
        <v>15850</v>
      </c>
      <c r="K16" s="24">
        <v>2829</v>
      </c>
      <c r="L16" s="24">
        <v>3228</v>
      </c>
      <c r="M16" s="64">
        <f>(I16/J16*100)-100</f>
        <v>-12.044164037854884</v>
      </c>
      <c r="N16" s="14">
        <f t="shared" si="0"/>
        <v>820.0588235294117</v>
      </c>
      <c r="O16" s="37">
        <v>17</v>
      </c>
      <c r="P16" s="14">
        <v>16976</v>
      </c>
      <c r="Q16" s="14">
        <v>20225</v>
      </c>
      <c r="R16" s="14">
        <v>3635</v>
      </c>
      <c r="S16" s="14">
        <v>4406</v>
      </c>
      <c r="T16" s="64">
        <f>(P16/Q16*100)-100</f>
        <v>-16.064276885043256</v>
      </c>
      <c r="U16" s="75">
        <v>79921</v>
      </c>
      <c r="V16" s="14">
        <f t="shared" si="1"/>
        <v>998.5882352941177</v>
      </c>
      <c r="W16" s="75">
        <f t="shared" si="2"/>
        <v>96897</v>
      </c>
      <c r="X16" s="75">
        <v>17787</v>
      </c>
      <c r="Y16" s="76">
        <f t="shared" si="3"/>
        <v>21422</v>
      </c>
    </row>
    <row r="17" spans="1:25" ht="12.75">
      <c r="A17" s="72">
        <v>4</v>
      </c>
      <c r="B17" s="72" t="s">
        <v>50</v>
      </c>
      <c r="C17" s="4" t="s">
        <v>95</v>
      </c>
      <c r="D17" s="4" t="s">
        <v>96</v>
      </c>
      <c r="E17" s="15" t="s">
        <v>47</v>
      </c>
      <c r="F17" s="15" t="s">
        <v>48</v>
      </c>
      <c r="G17" s="37">
        <v>1</v>
      </c>
      <c r="H17" s="37">
        <v>4</v>
      </c>
      <c r="I17" s="24">
        <v>9697</v>
      </c>
      <c r="J17" s="24"/>
      <c r="K17" s="24">
        <v>1912</v>
      </c>
      <c r="L17" s="24"/>
      <c r="M17" s="64"/>
      <c r="N17" s="14">
        <f t="shared" si="0"/>
        <v>2424.25</v>
      </c>
      <c r="O17" s="73">
        <v>4</v>
      </c>
      <c r="P17" s="22">
        <v>13419</v>
      </c>
      <c r="Q17" s="22"/>
      <c r="R17" s="22">
        <v>2920</v>
      </c>
      <c r="S17" s="22"/>
      <c r="T17" s="64"/>
      <c r="U17" s="75"/>
      <c r="V17" s="14">
        <f t="shared" si="1"/>
        <v>3354.75</v>
      </c>
      <c r="W17" s="75">
        <f t="shared" si="2"/>
        <v>13419</v>
      </c>
      <c r="X17" s="75"/>
      <c r="Y17" s="76">
        <f t="shared" si="3"/>
        <v>2920</v>
      </c>
    </row>
    <row r="18" spans="1:25" ht="13.5" customHeight="1">
      <c r="A18" s="72">
        <v>5</v>
      </c>
      <c r="B18" s="72">
        <v>6</v>
      </c>
      <c r="C18" s="4" t="s">
        <v>59</v>
      </c>
      <c r="D18" s="4" t="s">
        <v>60</v>
      </c>
      <c r="E18" s="15" t="s">
        <v>55</v>
      </c>
      <c r="F18" s="15" t="s">
        <v>36</v>
      </c>
      <c r="G18" s="37">
        <v>10</v>
      </c>
      <c r="H18" s="37">
        <v>22</v>
      </c>
      <c r="I18" s="22">
        <v>6658</v>
      </c>
      <c r="J18" s="22">
        <v>5861</v>
      </c>
      <c r="K18" s="94">
        <v>1649</v>
      </c>
      <c r="L18" s="94">
        <v>1194</v>
      </c>
      <c r="M18" s="64">
        <f aca="true" t="shared" si="4" ref="M18:M34">(I18/J18*100)-100</f>
        <v>13.598362054256953</v>
      </c>
      <c r="N18" s="14">
        <f t="shared" si="0"/>
        <v>302.6363636363636</v>
      </c>
      <c r="O18" s="73">
        <v>22</v>
      </c>
      <c r="P18" s="14">
        <v>9447</v>
      </c>
      <c r="Q18" s="14">
        <v>8080</v>
      </c>
      <c r="R18" s="14">
        <v>2114</v>
      </c>
      <c r="S18" s="14">
        <v>1841</v>
      </c>
      <c r="T18" s="64">
        <f aca="true" t="shared" si="5" ref="T18:T34">(P18/Q18*100)-100</f>
        <v>16.91831683168317</v>
      </c>
      <c r="U18" s="75">
        <v>498606</v>
      </c>
      <c r="V18" s="14">
        <f t="shared" si="1"/>
        <v>429.40909090909093</v>
      </c>
      <c r="W18" s="75">
        <f t="shared" si="2"/>
        <v>508053</v>
      </c>
      <c r="X18" s="75">
        <v>109140</v>
      </c>
      <c r="Y18" s="76">
        <f t="shared" si="3"/>
        <v>111254</v>
      </c>
    </row>
    <row r="19" spans="1:25" ht="12.75">
      <c r="A19" s="72">
        <v>6</v>
      </c>
      <c r="B19" s="72">
        <v>4</v>
      </c>
      <c r="C19" s="4" t="s">
        <v>82</v>
      </c>
      <c r="D19" s="4" t="s">
        <v>83</v>
      </c>
      <c r="E19" s="15" t="s">
        <v>46</v>
      </c>
      <c r="F19" s="15" t="s">
        <v>36</v>
      </c>
      <c r="G19" s="37">
        <v>3</v>
      </c>
      <c r="H19" s="37">
        <v>7</v>
      </c>
      <c r="I19" s="24">
        <v>6403</v>
      </c>
      <c r="J19" s="24">
        <v>6559</v>
      </c>
      <c r="K19" s="93">
        <v>1222</v>
      </c>
      <c r="L19" s="93">
        <v>1243</v>
      </c>
      <c r="M19" s="64">
        <f t="shared" si="4"/>
        <v>-2.3784113431925533</v>
      </c>
      <c r="N19" s="14">
        <f t="shared" si="0"/>
        <v>914.7142857142857</v>
      </c>
      <c r="O19" s="38">
        <v>7</v>
      </c>
      <c r="P19" s="14">
        <v>9043</v>
      </c>
      <c r="Q19" s="14">
        <v>9689</v>
      </c>
      <c r="R19" s="14">
        <v>1934</v>
      </c>
      <c r="S19" s="14">
        <v>2075</v>
      </c>
      <c r="T19" s="64">
        <f t="shared" si="5"/>
        <v>-6.667354732170509</v>
      </c>
      <c r="U19" s="75">
        <v>38871</v>
      </c>
      <c r="V19" s="14">
        <f t="shared" si="1"/>
        <v>1291.857142857143</v>
      </c>
      <c r="W19" s="75">
        <f t="shared" si="2"/>
        <v>47914</v>
      </c>
      <c r="X19" s="75">
        <v>8785</v>
      </c>
      <c r="Y19" s="76">
        <f t="shared" si="3"/>
        <v>10719</v>
      </c>
    </row>
    <row r="20" spans="1:25" ht="12.75">
      <c r="A20" s="72">
        <v>7</v>
      </c>
      <c r="B20" s="72">
        <v>5</v>
      </c>
      <c r="C20" s="4" t="s">
        <v>70</v>
      </c>
      <c r="D20" s="4" t="s">
        <v>71</v>
      </c>
      <c r="E20" s="15" t="s">
        <v>47</v>
      </c>
      <c r="F20" s="15" t="s">
        <v>42</v>
      </c>
      <c r="G20" s="37">
        <v>6</v>
      </c>
      <c r="H20" s="37">
        <v>3</v>
      </c>
      <c r="I20" s="24">
        <v>4749</v>
      </c>
      <c r="J20" s="24">
        <v>5621</v>
      </c>
      <c r="K20" s="22">
        <v>895</v>
      </c>
      <c r="L20" s="22">
        <v>1057</v>
      </c>
      <c r="M20" s="64">
        <f t="shared" si="4"/>
        <v>-15.51325386941825</v>
      </c>
      <c r="N20" s="14">
        <f t="shared" si="0"/>
        <v>1583</v>
      </c>
      <c r="O20" s="37">
        <v>3</v>
      </c>
      <c r="P20" s="22">
        <v>6521</v>
      </c>
      <c r="Q20" s="22">
        <v>8264</v>
      </c>
      <c r="R20" s="22">
        <v>1335</v>
      </c>
      <c r="S20" s="22">
        <v>1699</v>
      </c>
      <c r="T20" s="64">
        <f t="shared" si="5"/>
        <v>-21.091481122942895</v>
      </c>
      <c r="U20" s="75">
        <v>51524</v>
      </c>
      <c r="V20" s="14">
        <f t="shared" si="1"/>
        <v>2173.6666666666665</v>
      </c>
      <c r="W20" s="75">
        <f t="shared" si="2"/>
        <v>58045</v>
      </c>
      <c r="X20" s="75">
        <v>10709</v>
      </c>
      <c r="Y20" s="76">
        <f t="shared" si="3"/>
        <v>12044</v>
      </c>
    </row>
    <row r="21" spans="1:25" ht="12.75">
      <c r="A21" s="72">
        <v>8</v>
      </c>
      <c r="B21" s="72">
        <v>8</v>
      </c>
      <c r="C21" s="4" t="s">
        <v>58</v>
      </c>
      <c r="D21" s="4" t="s">
        <v>58</v>
      </c>
      <c r="E21" s="15" t="s">
        <v>46</v>
      </c>
      <c r="F21" s="15" t="s">
        <v>36</v>
      </c>
      <c r="G21" s="37">
        <v>11</v>
      </c>
      <c r="H21" s="37">
        <v>8</v>
      </c>
      <c r="I21" s="14">
        <v>3499</v>
      </c>
      <c r="J21" s="14">
        <v>3314</v>
      </c>
      <c r="K21" s="14">
        <v>731</v>
      </c>
      <c r="L21" s="14">
        <v>755</v>
      </c>
      <c r="M21" s="64">
        <f t="shared" si="4"/>
        <v>5.58237779118889</v>
      </c>
      <c r="N21" s="14">
        <f t="shared" si="0"/>
        <v>437.375</v>
      </c>
      <c r="O21" s="38">
        <v>8</v>
      </c>
      <c r="P21" s="14">
        <v>4700</v>
      </c>
      <c r="Q21" s="14">
        <v>4820</v>
      </c>
      <c r="R21" s="14">
        <v>1041</v>
      </c>
      <c r="S21" s="14">
        <v>1121</v>
      </c>
      <c r="T21" s="64">
        <f t="shared" si="5"/>
        <v>-2.489626556016603</v>
      </c>
      <c r="U21" s="75">
        <v>277949</v>
      </c>
      <c r="V21" s="14">
        <f t="shared" si="1"/>
        <v>587.5</v>
      </c>
      <c r="W21" s="75">
        <f t="shared" si="2"/>
        <v>282649</v>
      </c>
      <c r="X21" s="75">
        <v>63322</v>
      </c>
      <c r="Y21" s="76">
        <f t="shared" si="3"/>
        <v>64363</v>
      </c>
    </row>
    <row r="22" spans="1:25" ht="12.75">
      <c r="A22" s="72">
        <v>9</v>
      </c>
      <c r="B22" s="72">
        <v>7</v>
      </c>
      <c r="C22" s="4" t="s">
        <v>72</v>
      </c>
      <c r="D22" s="4" t="s">
        <v>73</v>
      </c>
      <c r="E22" s="15" t="s">
        <v>49</v>
      </c>
      <c r="F22" s="15" t="s">
        <v>42</v>
      </c>
      <c r="G22" s="37">
        <v>5</v>
      </c>
      <c r="H22" s="37">
        <v>7</v>
      </c>
      <c r="I22" s="24">
        <v>3199</v>
      </c>
      <c r="J22" s="24">
        <v>4883</v>
      </c>
      <c r="K22" s="24">
        <v>669</v>
      </c>
      <c r="L22" s="24">
        <v>977</v>
      </c>
      <c r="M22" s="64">
        <f t="shared" si="4"/>
        <v>-34.48699569936514</v>
      </c>
      <c r="N22" s="14">
        <f t="shared" si="0"/>
        <v>457</v>
      </c>
      <c r="O22" s="73">
        <v>7</v>
      </c>
      <c r="P22" s="22">
        <v>4538</v>
      </c>
      <c r="Q22" s="22">
        <v>6767</v>
      </c>
      <c r="R22" s="22">
        <v>1047</v>
      </c>
      <c r="S22" s="22">
        <v>1525</v>
      </c>
      <c r="T22" s="64">
        <f t="shared" si="5"/>
        <v>-32.9392640756613</v>
      </c>
      <c r="U22" s="75">
        <v>46735</v>
      </c>
      <c r="V22" s="14">
        <f t="shared" si="1"/>
        <v>648.2857142857143</v>
      </c>
      <c r="W22" s="75">
        <f t="shared" si="2"/>
        <v>51273</v>
      </c>
      <c r="X22" s="75">
        <v>10607</v>
      </c>
      <c r="Y22" s="76">
        <f t="shared" si="3"/>
        <v>11654</v>
      </c>
    </row>
    <row r="23" spans="1:25" ht="12.75">
      <c r="A23" s="72">
        <v>10</v>
      </c>
      <c r="B23" s="72">
        <v>11</v>
      </c>
      <c r="C23" s="85" t="s">
        <v>56</v>
      </c>
      <c r="D23" s="85" t="s">
        <v>57</v>
      </c>
      <c r="E23" s="15" t="s">
        <v>49</v>
      </c>
      <c r="F23" s="15" t="s">
        <v>42</v>
      </c>
      <c r="G23" s="37">
        <v>15</v>
      </c>
      <c r="H23" s="37">
        <v>30</v>
      </c>
      <c r="I23" s="24">
        <v>2772</v>
      </c>
      <c r="J23" s="24">
        <v>2622</v>
      </c>
      <c r="K23" s="24">
        <v>714</v>
      </c>
      <c r="L23" s="24">
        <v>596</v>
      </c>
      <c r="M23" s="64">
        <f t="shared" si="4"/>
        <v>5.720823798626995</v>
      </c>
      <c r="N23" s="14">
        <f t="shared" si="0"/>
        <v>92.4</v>
      </c>
      <c r="O23" s="37">
        <v>30</v>
      </c>
      <c r="P23" s="14">
        <v>3885</v>
      </c>
      <c r="Q23" s="14">
        <v>3255</v>
      </c>
      <c r="R23" s="14">
        <v>1061</v>
      </c>
      <c r="S23" s="14">
        <v>783</v>
      </c>
      <c r="T23" s="64">
        <f t="shared" si="5"/>
        <v>19.354838709677423</v>
      </c>
      <c r="U23" s="92">
        <v>828454</v>
      </c>
      <c r="V23" s="14">
        <f t="shared" si="1"/>
        <v>129.5</v>
      </c>
      <c r="W23" s="75">
        <f t="shared" si="2"/>
        <v>832339</v>
      </c>
      <c r="X23" s="77">
        <v>178068</v>
      </c>
      <c r="Y23" s="76">
        <f t="shared" si="3"/>
        <v>179129</v>
      </c>
    </row>
    <row r="24" spans="1:25" ht="12.75">
      <c r="A24" s="72">
        <v>11</v>
      </c>
      <c r="B24" s="72">
        <v>10</v>
      </c>
      <c r="C24" s="4" t="s">
        <v>68</v>
      </c>
      <c r="D24" s="4" t="s">
        <v>69</v>
      </c>
      <c r="E24" s="15" t="s">
        <v>47</v>
      </c>
      <c r="F24" s="15" t="s">
        <v>48</v>
      </c>
      <c r="G24" s="37">
        <v>6</v>
      </c>
      <c r="H24" s="37">
        <v>4</v>
      </c>
      <c r="I24" s="24">
        <v>2831</v>
      </c>
      <c r="J24" s="24">
        <v>2376</v>
      </c>
      <c r="K24" s="94">
        <v>561</v>
      </c>
      <c r="L24" s="94">
        <v>458</v>
      </c>
      <c r="M24" s="64">
        <f t="shared" si="4"/>
        <v>19.14983164983164</v>
      </c>
      <c r="N24" s="14">
        <f t="shared" si="0"/>
        <v>707.75</v>
      </c>
      <c r="O24" s="73">
        <v>4</v>
      </c>
      <c r="P24" s="22">
        <v>3782</v>
      </c>
      <c r="Q24" s="22">
        <v>3804</v>
      </c>
      <c r="R24" s="22">
        <v>818</v>
      </c>
      <c r="S24" s="22">
        <v>801</v>
      </c>
      <c r="T24" s="64">
        <f t="shared" si="5"/>
        <v>-0.5783385909568892</v>
      </c>
      <c r="U24" s="75">
        <v>37513</v>
      </c>
      <c r="V24" s="14">
        <f t="shared" si="1"/>
        <v>945.5</v>
      </c>
      <c r="W24" s="75">
        <f t="shared" si="2"/>
        <v>41295</v>
      </c>
      <c r="X24" s="77">
        <v>7814</v>
      </c>
      <c r="Y24" s="76">
        <f t="shared" si="3"/>
        <v>8632</v>
      </c>
    </row>
    <row r="25" spans="1:25" ht="12.75" customHeight="1">
      <c r="A25" s="72">
        <v>12</v>
      </c>
      <c r="B25" s="72">
        <v>9</v>
      </c>
      <c r="C25" s="4" t="s">
        <v>84</v>
      </c>
      <c r="D25" s="4" t="s">
        <v>85</v>
      </c>
      <c r="E25" s="15" t="s">
        <v>47</v>
      </c>
      <c r="F25" s="15" t="s">
        <v>48</v>
      </c>
      <c r="G25" s="37">
        <v>2</v>
      </c>
      <c r="H25" s="37">
        <v>2</v>
      </c>
      <c r="I25" s="24">
        <v>2489</v>
      </c>
      <c r="J25" s="24">
        <v>2955</v>
      </c>
      <c r="K25" s="24">
        <v>467</v>
      </c>
      <c r="L25" s="24">
        <v>553</v>
      </c>
      <c r="M25" s="64">
        <f t="shared" si="4"/>
        <v>-15.769881556683586</v>
      </c>
      <c r="N25" s="14">
        <f t="shared" si="0"/>
        <v>1244.5</v>
      </c>
      <c r="O25" s="73">
        <v>2</v>
      </c>
      <c r="P25" s="14">
        <v>3191</v>
      </c>
      <c r="Q25" s="14">
        <v>4038</v>
      </c>
      <c r="R25" s="24">
        <v>633</v>
      </c>
      <c r="S25" s="24">
        <v>784</v>
      </c>
      <c r="T25" s="64">
        <f t="shared" si="5"/>
        <v>-20.975730559683015</v>
      </c>
      <c r="U25" s="77">
        <v>4038</v>
      </c>
      <c r="V25" s="14">
        <f t="shared" si="1"/>
        <v>1595.5</v>
      </c>
      <c r="W25" s="75">
        <f t="shared" si="2"/>
        <v>7229</v>
      </c>
      <c r="X25" s="75">
        <v>784</v>
      </c>
      <c r="Y25" s="76">
        <f t="shared" si="3"/>
        <v>1417</v>
      </c>
    </row>
    <row r="26" spans="1:25" ht="12.75" customHeight="1">
      <c r="A26" s="72">
        <v>13</v>
      </c>
      <c r="B26" s="72">
        <v>13</v>
      </c>
      <c r="C26" s="4" t="s">
        <v>80</v>
      </c>
      <c r="D26" s="4" t="s">
        <v>81</v>
      </c>
      <c r="E26" s="15" t="s">
        <v>47</v>
      </c>
      <c r="F26" s="15" t="s">
        <v>48</v>
      </c>
      <c r="G26" s="37">
        <v>3</v>
      </c>
      <c r="H26" s="37">
        <v>1</v>
      </c>
      <c r="I26" s="14">
        <v>1583</v>
      </c>
      <c r="J26" s="14">
        <v>1491</v>
      </c>
      <c r="K26" s="14">
        <v>333</v>
      </c>
      <c r="L26" s="14">
        <v>348</v>
      </c>
      <c r="M26" s="64">
        <f t="shared" si="4"/>
        <v>6.170355466130118</v>
      </c>
      <c r="N26" s="14">
        <f t="shared" si="0"/>
        <v>1583</v>
      </c>
      <c r="O26" s="38">
        <v>1</v>
      </c>
      <c r="P26" s="14">
        <v>2949</v>
      </c>
      <c r="Q26" s="14">
        <v>2510</v>
      </c>
      <c r="R26" s="14">
        <v>710</v>
      </c>
      <c r="S26" s="14">
        <v>582</v>
      </c>
      <c r="T26" s="64">
        <f t="shared" si="5"/>
        <v>17.490039840637436</v>
      </c>
      <c r="U26" s="77">
        <v>4609</v>
      </c>
      <c r="V26" s="14">
        <f t="shared" si="1"/>
        <v>2949</v>
      </c>
      <c r="W26" s="75">
        <f t="shared" si="2"/>
        <v>7558</v>
      </c>
      <c r="X26" s="75">
        <v>1234</v>
      </c>
      <c r="Y26" s="76">
        <f t="shared" si="3"/>
        <v>1944</v>
      </c>
    </row>
    <row r="27" spans="1:25" ht="12.75">
      <c r="A27" s="72">
        <v>14</v>
      </c>
      <c r="B27" s="72">
        <v>12</v>
      </c>
      <c r="C27" s="4" t="s">
        <v>63</v>
      </c>
      <c r="D27" s="4" t="s">
        <v>64</v>
      </c>
      <c r="E27" s="15" t="s">
        <v>52</v>
      </c>
      <c r="F27" s="15" t="s">
        <v>51</v>
      </c>
      <c r="G27" s="37">
        <v>7</v>
      </c>
      <c r="H27" s="37">
        <v>5</v>
      </c>
      <c r="I27" s="90">
        <v>1611</v>
      </c>
      <c r="J27" s="90">
        <v>2179</v>
      </c>
      <c r="K27" s="99">
        <v>361</v>
      </c>
      <c r="L27" s="99">
        <v>480</v>
      </c>
      <c r="M27" s="64">
        <f t="shared" si="4"/>
        <v>-26.06700321248279</v>
      </c>
      <c r="N27" s="14">
        <f t="shared" si="0"/>
        <v>322.2</v>
      </c>
      <c r="O27" s="73">
        <v>5</v>
      </c>
      <c r="P27" s="22">
        <v>1990</v>
      </c>
      <c r="Q27" s="22">
        <v>2788</v>
      </c>
      <c r="R27" s="22">
        <v>450</v>
      </c>
      <c r="S27" s="22">
        <v>645</v>
      </c>
      <c r="T27" s="64">
        <f t="shared" si="5"/>
        <v>-28.622668579626975</v>
      </c>
      <c r="U27" s="75">
        <v>52055</v>
      </c>
      <c r="V27" s="14">
        <f t="shared" si="1"/>
        <v>398</v>
      </c>
      <c r="W27" s="75">
        <f t="shared" si="2"/>
        <v>54045</v>
      </c>
      <c r="X27" s="77">
        <v>11799</v>
      </c>
      <c r="Y27" s="76">
        <f t="shared" si="3"/>
        <v>12249</v>
      </c>
    </row>
    <row r="28" spans="1:25" ht="12.75">
      <c r="A28" s="72">
        <v>15</v>
      </c>
      <c r="B28" s="72">
        <v>16</v>
      </c>
      <c r="C28" s="4" t="s">
        <v>53</v>
      </c>
      <c r="D28" s="4" t="s">
        <v>54</v>
      </c>
      <c r="E28" s="15" t="s">
        <v>47</v>
      </c>
      <c r="F28" s="15" t="s">
        <v>42</v>
      </c>
      <c r="G28" s="37">
        <v>23</v>
      </c>
      <c r="H28" s="37">
        <v>4</v>
      </c>
      <c r="I28" s="24">
        <v>663</v>
      </c>
      <c r="J28" s="24">
        <v>1143</v>
      </c>
      <c r="K28" s="14">
        <v>156</v>
      </c>
      <c r="L28" s="14">
        <v>275</v>
      </c>
      <c r="M28" s="64">
        <f t="shared" si="4"/>
        <v>-41.99475065616798</v>
      </c>
      <c r="N28" s="14">
        <f t="shared" si="0"/>
        <v>165.75</v>
      </c>
      <c r="O28" s="73">
        <v>4</v>
      </c>
      <c r="P28" s="14">
        <v>1855</v>
      </c>
      <c r="Q28" s="14">
        <v>2093</v>
      </c>
      <c r="R28" s="14">
        <v>491</v>
      </c>
      <c r="S28" s="14">
        <v>528</v>
      </c>
      <c r="T28" s="64">
        <f t="shared" si="5"/>
        <v>-11.371237458193988</v>
      </c>
      <c r="U28" s="75">
        <v>90251</v>
      </c>
      <c r="V28" s="14">
        <f t="shared" si="1"/>
        <v>463.75</v>
      </c>
      <c r="W28" s="75">
        <f t="shared" si="2"/>
        <v>92106</v>
      </c>
      <c r="X28" s="77">
        <v>19526</v>
      </c>
      <c r="Y28" s="76">
        <f t="shared" si="3"/>
        <v>20017</v>
      </c>
    </row>
    <row r="29" spans="1:25" ht="12.75">
      <c r="A29" s="72">
        <v>16</v>
      </c>
      <c r="B29" s="72">
        <v>14</v>
      </c>
      <c r="C29" s="4" t="s">
        <v>61</v>
      </c>
      <c r="D29" s="4" t="s">
        <v>62</v>
      </c>
      <c r="E29" s="15" t="s">
        <v>47</v>
      </c>
      <c r="F29" s="15" t="s">
        <v>42</v>
      </c>
      <c r="G29" s="37">
        <v>9</v>
      </c>
      <c r="H29" s="37">
        <v>6</v>
      </c>
      <c r="I29" s="24">
        <v>1206</v>
      </c>
      <c r="J29" s="24">
        <v>1697</v>
      </c>
      <c r="K29" s="24">
        <v>241</v>
      </c>
      <c r="L29" s="24">
        <v>352</v>
      </c>
      <c r="M29" s="64">
        <f t="shared" si="4"/>
        <v>-28.93341190335886</v>
      </c>
      <c r="N29" s="14">
        <f t="shared" si="0"/>
        <v>201</v>
      </c>
      <c r="O29" s="73">
        <v>6</v>
      </c>
      <c r="P29" s="14">
        <v>1721</v>
      </c>
      <c r="Q29" s="14">
        <v>2338</v>
      </c>
      <c r="R29" s="14">
        <v>358</v>
      </c>
      <c r="S29" s="14">
        <v>513</v>
      </c>
      <c r="T29" s="64">
        <f t="shared" si="5"/>
        <v>-26.390076988879386</v>
      </c>
      <c r="U29" s="75">
        <v>141348</v>
      </c>
      <c r="V29" s="14">
        <f t="shared" si="1"/>
        <v>286.8333333333333</v>
      </c>
      <c r="W29" s="75">
        <f t="shared" si="2"/>
        <v>143069</v>
      </c>
      <c r="X29" s="77">
        <v>31380</v>
      </c>
      <c r="Y29" s="76">
        <f t="shared" si="3"/>
        <v>31738</v>
      </c>
    </row>
    <row r="30" spans="1:25" ht="12.75">
      <c r="A30" s="72">
        <v>17</v>
      </c>
      <c r="B30" s="72">
        <v>17</v>
      </c>
      <c r="C30" s="4" t="s">
        <v>65</v>
      </c>
      <c r="D30" s="4" t="s">
        <v>66</v>
      </c>
      <c r="E30" s="15" t="s">
        <v>47</v>
      </c>
      <c r="F30" s="15" t="s">
        <v>42</v>
      </c>
      <c r="G30" s="37">
        <v>7</v>
      </c>
      <c r="H30" s="37">
        <v>10</v>
      </c>
      <c r="I30" s="24">
        <v>1168</v>
      </c>
      <c r="J30" s="24">
        <v>1215</v>
      </c>
      <c r="K30" s="93">
        <v>233</v>
      </c>
      <c r="L30" s="93">
        <v>240</v>
      </c>
      <c r="M30" s="64">
        <f t="shared" si="4"/>
        <v>-3.868312757201636</v>
      </c>
      <c r="N30" s="14">
        <f t="shared" si="0"/>
        <v>116.8</v>
      </c>
      <c r="O30" s="38">
        <v>10</v>
      </c>
      <c r="P30" s="14">
        <v>1466</v>
      </c>
      <c r="Q30" s="14">
        <v>1718</v>
      </c>
      <c r="R30" s="14">
        <v>309</v>
      </c>
      <c r="S30" s="14">
        <v>358</v>
      </c>
      <c r="T30" s="64">
        <f t="shared" si="5"/>
        <v>-14.668218859138534</v>
      </c>
      <c r="U30" s="75">
        <v>98161</v>
      </c>
      <c r="V30" s="14">
        <f t="shared" si="1"/>
        <v>146.6</v>
      </c>
      <c r="W30" s="75">
        <f t="shared" si="2"/>
        <v>99627</v>
      </c>
      <c r="X30" s="75">
        <v>19774</v>
      </c>
      <c r="Y30" s="76">
        <f t="shared" si="3"/>
        <v>20083</v>
      </c>
    </row>
    <row r="31" spans="1:25" ht="12.75">
      <c r="A31" s="72">
        <v>18</v>
      </c>
      <c r="B31" s="72">
        <v>19</v>
      </c>
      <c r="C31" s="98">
        <v>360</v>
      </c>
      <c r="D31" s="4">
        <v>360</v>
      </c>
      <c r="E31" s="15" t="s">
        <v>47</v>
      </c>
      <c r="F31" s="15" t="s">
        <v>48</v>
      </c>
      <c r="G31" s="37">
        <v>3</v>
      </c>
      <c r="H31" s="37">
        <v>1</v>
      </c>
      <c r="I31" s="24">
        <v>1041</v>
      </c>
      <c r="J31" s="24">
        <v>608</v>
      </c>
      <c r="K31" s="100">
        <v>196</v>
      </c>
      <c r="L31" s="100">
        <v>120</v>
      </c>
      <c r="M31" s="64">
        <f t="shared" si="4"/>
        <v>71.21710526315789</v>
      </c>
      <c r="N31" s="14">
        <f t="shared" si="0"/>
        <v>1041</v>
      </c>
      <c r="O31" s="73">
        <v>1</v>
      </c>
      <c r="P31" s="74">
        <v>1416</v>
      </c>
      <c r="Q31" s="74">
        <v>989</v>
      </c>
      <c r="R31" s="74">
        <v>277</v>
      </c>
      <c r="S31" s="74">
        <v>200</v>
      </c>
      <c r="T31" s="64">
        <f t="shared" si="5"/>
        <v>43.17492416582408</v>
      </c>
      <c r="U31" s="91">
        <v>3345</v>
      </c>
      <c r="V31" s="14">
        <f t="shared" si="1"/>
        <v>1416</v>
      </c>
      <c r="W31" s="75">
        <f t="shared" si="2"/>
        <v>4761</v>
      </c>
      <c r="X31" s="75">
        <v>652</v>
      </c>
      <c r="Y31" s="76">
        <f t="shared" si="3"/>
        <v>929</v>
      </c>
    </row>
    <row r="32" spans="1:25" ht="12.75">
      <c r="A32" s="72">
        <v>19</v>
      </c>
      <c r="B32" s="72">
        <v>15</v>
      </c>
      <c r="C32" s="4" t="s">
        <v>74</v>
      </c>
      <c r="D32" s="4" t="s">
        <v>75</v>
      </c>
      <c r="E32" s="15" t="s">
        <v>52</v>
      </c>
      <c r="F32" s="15" t="s">
        <v>51</v>
      </c>
      <c r="G32" s="37">
        <v>5</v>
      </c>
      <c r="H32" s="37">
        <v>10</v>
      </c>
      <c r="I32" s="14">
        <v>589</v>
      </c>
      <c r="J32" s="14">
        <v>1654</v>
      </c>
      <c r="K32" s="22">
        <v>113</v>
      </c>
      <c r="L32" s="22">
        <v>333</v>
      </c>
      <c r="M32" s="64">
        <f t="shared" si="4"/>
        <v>-64.38935912938331</v>
      </c>
      <c r="N32" s="14">
        <f t="shared" si="0"/>
        <v>58.9</v>
      </c>
      <c r="O32" s="37">
        <v>10</v>
      </c>
      <c r="P32" s="22">
        <v>840</v>
      </c>
      <c r="Q32" s="22">
        <v>2100</v>
      </c>
      <c r="R32" s="22">
        <v>181</v>
      </c>
      <c r="S32" s="22">
        <v>458</v>
      </c>
      <c r="T32" s="64">
        <f t="shared" si="5"/>
        <v>-60</v>
      </c>
      <c r="U32" s="91">
        <v>28150</v>
      </c>
      <c r="V32" s="14">
        <f t="shared" si="1"/>
        <v>84</v>
      </c>
      <c r="W32" s="75">
        <f t="shared" si="2"/>
        <v>28990</v>
      </c>
      <c r="X32" s="75">
        <v>6272</v>
      </c>
      <c r="Y32" s="76">
        <f t="shared" si="3"/>
        <v>6453</v>
      </c>
    </row>
    <row r="33" spans="1:25" ht="13.5" thickBot="1">
      <c r="A33" s="72">
        <v>20</v>
      </c>
      <c r="B33" s="72">
        <v>20</v>
      </c>
      <c r="C33" s="4" t="s">
        <v>67</v>
      </c>
      <c r="D33" s="4" t="s">
        <v>67</v>
      </c>
      <c r="E33" s="15" t="s">
        <v>46</v>
      </c>
      <c r="F33" s="15" t="s">
        <v>36</v>
      </c>
      <c r="G33" s="37">
        <v>7</v>
      </c>
      <c r="H33" s="37">
        <v>10</v>
      </c>
      <c r="I33" s="14">
        <v>510</v>
      </c>
      <c r="J33" s="14">
        <v>456</v>
      </c>
      <c r="K33" s="14">
        <v>112</v>
      </c>
      <c r="L33" s="14">
        <v>96</v>
      </c>
      <c r="M33" s="64">
        <f t="shared" si="4"/>
        <v>11.842105263157904</v>
      </c>
      <c r="N33" s="14">
        <f t="shared" si="0"/>
        <v>51</v>
      </c>
      <c r="O33" s="38">
        <v>10</v>
      </c>
      <c r="P33" s="14">
        <v>568</v>
      </c>
      <c r="Q33" s="14">
        <v>693</v>
      </c>
      <c r="R33" s="14">
        <v>131</v>
      </c>
      <c r="S33" s="14">
        <v>176</v>
      </c>
      <c r="T33" s="64">
        <f t="shared" si="5"/>
        <v>-18.03751803751804</v>
      </c>
      <c r="U33" s="88">
        <v>16491</v>
      </c>
      <c r="V33" s="14">
        <f t="shared" si="1"/>
        <v>56.8</v>
      </c>
      <c r="W33" s="75">
        <f t="shared" si="2"/>
        <v>17059</v>
      </c>
      <c r="X33" s="88">
        <v>3497</v>
      </c>
      <c r="Y33" s="76">
        <f t="shared" si="3"/>
        <v>3628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169</v>
      </c>
      <c r="I34" s="31">
        <f>SUM(I14:I33)</f>
        <v>106131</v>
      </c>
      <c r="J34" s="31">
        <v>232940</v>
      </c>
      <c r="K34" s="31">
        <f>SUM(K14:K33)</f>
        <v>21750</v>
      </c>
      <c r="L34" s="31">
        <v>44683</v>
      </c>
      <c r="M34" s="68">
        <f t="shared" si="4"/>
        <v>-54.43848201253542</v>
      </c>
      <c r="N34" s="32">
        <f t="shared" si="0"/>
        <v>627.9940828402367</v>
      </c>
      <c r="O34" s="34">
        <f>SUM(O14:O33)</f>
        <v>169</v>
      </c>
      <c r="P34" s="31">
        <f>SUM(P14:P33)</f>
        <v>149547</v>
      </c>
      <c r="Q34" s="31">
        <v>348995</v>
      </c>
      <c r="R34" s="31">
        <f>SUM(R14:R33)</f>
        <v>33167</v>
      </c>
      <c r="S34" s="31">
        <v>70166</v>
      </c>
      <c r="T34" s="68">
        <f t="shared" si="5"/>
        <v>-57.14924282582845</v>
      </c>
      <c r="U34" s="78">
        <f>SUM(U14:U33)</f>
        <v>2358438</v>
      </c>
      <c r="V34" s="95">
        <f t="shared" si="1"/>
        <v>884.8934911242603</v>
      </c>
      <c r="W34" s="97">
        <f t="shared" si="2"/>
        <v>2507985</v>
      </c>
      <c r="X34" s="96">
        <f>SUM(X14:X33)</f>
        <v>516146</v>
      </c>
      <c r="Y34" s="35">
        <f>SUM(Y14:Y33)</f>
        <v>549313</v>
      </c>
    </row>
    <row r="35" spans="9:12" ht="12.75">
      <c r="I35" s="23"/>
      <c r="J35" s="23"/>
      <c r="K35" s="23"/>
      <c r="L35" s="23"/>
    </row>
    <row r="36" ht="12.75">
      <c r="Y36" s="87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12 - Oct</v>
      </c>
      <c r="L4" s="20"/>
      <c r="M4" s="62" t="str">
        <f>'WEEKLY COMPETITIVE REPORT'!M4</f>
        <v>14 -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6"/>
      <c r="F5" s="8"/>
      <c r="G5" s="3" t="s">
        <v>4</v>
      </c>
      <c r="H5" s="7"/>
      <c r="I5" s="7"/>
      <c r="J5" s="7"/>
      <c r="K5" s="67" t="str">
        <f>'WEEKLY COMPETITIVE REPORT'!K5</f>
        <v>11 - Oct</v>
      </c>
      <c r="L5" s="7"/>
      <c r="M5" s="63" t="str">
        <f>'WEEKLY COMPETITIVE REPORT'!M5</f>
        <v>18 -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41200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SHANGHAI GYPSY</v>
      </c>
      <c r="D14" s="4" t="str">
        <f>'WEEKLY COMPETITIVE REPORT'!D14</f>
        <v>ŠANGHAJ</v>
      </c>
      <c r="E14" s="4" t="str">
        <f>'WEEKLY COMPETITIVE REPORT'!E14</f>
        <v>IND</v>
      </c>
      <c r="F14" s="4" t="str">
        <f>'WEEKLY COMPETITIVE REPORT'!F14</f>
        <v>KZC</v>
      </c>
      <c r="G14" s="37">
        <f>'WEEKLY COMPETITIVE REPORT'!G14</f>
        <v>2</v>
      </c>
      <c r="H14" s="37">
        <f>'WEEKLY COMPETITIVE REPORT'!H14</f>
        <v>13</v>
      </c>
      <c r="I14" s="14">
        <f>'WEEKLY COMPETITIVE REPORT'!I14/Y4</f>
        <v>33502.235469448584</v>
      </c>
      <c r="J14" s="14">
        <f>'WEEKLY COMPETITIVE REPORT'!J14/Y4</f>
        <v>25889.220069547937</v>
      </c>
      <c r="K14" s="22">
        <f>'WEEKLY COMPETITIVE REPORT'!K14</f>
        <v>5507</v>
      </c>
      <c r="L14" s="22">
        <f>'WEEKLY COMPETITIVE REPORT'!L14</f>
        <v>4275</v>
      </c>
      <c r="M14" s="64">
        <f>'WEEKLY COMPETITIVE REPORT'!M14</f>
        <v>29.40612107838433</v>
      </c>
      <c r="N14" s="14">
        <f aca="true" t="shared" si="0" ref="N14:N20">I14/H14</f>
        <v>2577.0950361114296</v>
      </c>
      <c r="O14" s="37">
        <f>'WEEKLY COMPETITIVE REPORT'!O14</f>
        <v>13</v>
      </c>
      <c r="P14" s="14">
        <f>'WEEKLY COMPETITIVE REPORT'!P14/Y4</f>
        <v>49925.48435171386</v>
      </c>
      <c r="Q14" s="14">
        <f>'WEEKLY COMPETITIVE REPORT'!Q14/Y4</f>
        <v>44582.71236959761</v>
      </c>
      <c r="R14" s="22">
        <f>'WEEKLY COMPETITIVE REPORT'!R14</f>
        <v>9172</v>
      </c>
      <c r="S14" s="22">
        <f>'WEEKLY COMPETITIVE REPORT'!S14</f>
        <v>8443</v>
      </c>
      <c r="T14" s="64">
        <f>'WEEKLY COMPETITIVE REPORT'!T14</f>
        <v>11.983954537857258</v>
      </c>
      <c r="U14" s="14">
        <f>'WEEKLY COMPETITIVE REPORT'!U14/Y4</f>
        <v>45432.19076005961</v>
      </c>
      <c r="V14" s="14">
        <f aca="true" t="shared" si="1" ref="V14:V20">P14/O14</f>
        <v>3840.4218732087584</v>
      </c>
      <c r="W14" s="25">
        <f aca="true" t="shared" si="2" ref="W14:W20">P14+U14</f>
        <v>95357.67511177347</v>
      </c>
      <c r="X14" s="22">
        <f>'WEEKLY COMPETITIVE REPORT'!X14</f>
        <v>9731</v>
      </c>
      <c r="Y14" s="56">
        <f>'WEEKLY COMPETITIVE REPORT'!Y14</f>
        <v>18903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TAKEN 2</v>
      </c>
      <c r="D15" s="4" t="str">
        <f>'WEEKLY COMPETITIVE REPORT'!D15</f>
        <v>UGRABLJENA 2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5</v>
      </c>
      <c r="I15" s="14">
        <f>'WEEKLY COMPETITIVE REPORT'!I15/Y4</f>
        <v>18065.076999503228</v>
      </c>
      <c r="J15" s="14">
        <f>'WEEKLY COMPETITIVE REPORT'!J15/Y4</f>
        <v>18235.221063089914</v>
      </c>
      <c r="K15" s="22">
        <f>'WEEKLY COMPETITIVE REPORT'!K15</f>
        <v>2849</v>
      </c>
      <c r="L15" s="22">
        <f>'WEEKLY COMPETITIVE REPORT'!L15</f>
        <v>2873</v>
      </c>
      <c r="M15" s="64">
        <f>'WEEKLY COMPETITIVE REPORT'!M15</f>
        <v>-0.9330518286453753</v>
      </c>
      <c r="N15" s="14">
        <f t="shared" si="0"/>
        <v>3613.0153999006457</v>
      </c>
      <c r="O15" s="37">
        <f>'WEEKLY COMPETITIVE REPORT'!O15</f>
        <v>5</v>
      </c>
      <c r="P15" s="14">
        <f>'WEEKLY COMPETITIVE REPORT'!P15/Y4</f>
        <v>26130.153999006456</v>
      </c>
      <c r="Q15" s="14">
        <f>'WEEKLY COMPETITIVE REPORT'!Q15/Y4</f>
        <v>29601.34128166915</v>
      </c>
      <c r="R15" s="22">
        <f>'WEEKLY COMPETITIVE REPORT'!R15</f>
        <v>4550</v>
      </c>
      <c r="S15" s="22">
        <f>'WEEKLY COMPETITIVE REPORT'!S15</f>
        <v>5265</v>
      </c>
      <c r="T15" s="64">
        <f>'WEEKLY COMPETITIVE REPORT'!T15</f>
        <v>-11.726452695615691</v>
      </c>
      <c r="U15" s="14">
        <f>'WEEKLY COMPETITIVE REPORT'!U15/Y4</f>
        <v>29601.34128166915</v>
      </c>
      <c r="V15" s="14">
        <f t="shared" si="1"/>
        <v>5226.030799801291</v>
      </c>
      <c r="W15" s="25">
        <f t="shared" si="2"/>
        <v>55731.495280675605</v>
      </c>
      <c r="X15" s="22">
        <f>'WEEKLY COMPETITIVE REPORT'!X15</f>
        <v>5265</v>
      </c>
      <c r="Y15" s="56">
        <f>'WEEKLY COMPETITIVE REPORT'!Y15</f>
        <v>9815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BRAVE</v>
      </c>
      <c r="D16" s="4" t="str">
        <f>'WEEKLY COMPETITIVE REPORT'!D16</f>
        <v>POGUM</v>
      </c>
      <c r="E16" s="4" t="str">
        <f>'WEEKLY COMPETITIVE REPORT'!E16</f>
        <v>BVI</v>
      </c>
      <c r="F16" s="4" t="str">
        <f>'WEEKLY COMPETITIVE REPORT'!F16</f>
        <v>CENEX</v>
      </c>
      <c r="G16" s="37">
        <f>'WEEKLY COMPETITIVE REPORT'!G16</f>
        <v>4</v>
      </c>
      <c r="H16" s="37">
        <f>'WEEKLY COMPETITIVE REPORT'!H16</f>
        <v>17</v>
      </c>
      <c r="I16" s="14">
        <f>'WEEKLY COMPETITIVE REPORT'!I16/Y4</f>
        <v>17313.71087928465</v>
      </c>
      <c r="J16" s="14">
        <f>'WEEKLY COMPETITIVE REPORT'!J16/Y4</f>
        <v>19684.55042225534</v>
      </c>
      <c r="K16" s="22">
        <f>'WEEKLY COMPETITIVE REPORT'!K16</f>
        <v>2829</v>
      </c>
      <c r="L16" s="22">
        <f>'WEEKLY COMPETITIVE REPORT'!L16</f>
        <v>3228</v>
      </c>
      <c r="M16" s="64">
        <f>'WEEKLY COMPETITIVE REPORT'!M16</f>
        <v>-12.044164037854884</v>
      </c>
      <c r="N16" s="14">
        <f t="shared" si="0"/>
        <v>1018.4535811343911</v>
      </c>
      <c r="O16" s="37">
        <f>'WEEKLY COMPETITIVE REPORT'!O16</f>
        <v>17</v>
      </c>
      <c r="P16" s="14">
        <f>'WEEKLY COMPETITIVE REPORT'!P16/Y4</f>
        <v>21082.960755091903</v>
      </c>
      <c r="Q16" s="14">
        <f>'WEEKLY COMPETITIVE REPORT'!Q16/Y4</f>
        <v>25117.983109786386</v>
      </c>
      <c r="R16" s="22">
        <f>'WEEKLY COMPETITIVE REPORT'!R16</f>
        <v>3635</v>
      </c>
      <c r="S16" s="22">
        <f>'WEEKLY COMPETITIVE REPORT'!S16</f>
        <v>4406</v>
      </c>
      <c r="T16" s="64">
        <f>'WEEKLY COMPETITIVE REPORT'!T16</f>
        <v>-16.064276885043256</v>
      </c>
      <c r="U16" s="14">
        <f>'WEEKLY COMPETITIVE REPORT'!U16/Y4</f>
        <v>99256.08544461003</v>
      </c>
      <c r="V16" s="14">
        <f t="shared" si="1"/>
        <v>1240.1741620642297</v>
      </c>
      <c r="W16" s="25">
        <f t="shared" si="2"/>
        <v>120339.04619970193</v>
      </c>
      <c r="X16" s="22">
        <f>'WEEKLY COMPETITIVE REPORT'!X16</f>
        <v>17787</v>
      </c>
      <c r="Y16" s="56">
        <f>'WEEKLY COMPETITIVE REPORT'!Y16</f>
        <v>21422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BACHELLORETE</v>
      </c>
      <c r="D17" s="4" t="str">
        <f>'WEEKLY COMPETITIVE REPORT'!D17</f>
        <v>NORA DEKLIŠČINA</v>
      </c>
      <c r="E17" s="4" t="str">
        <f>'WEEKLY COMPETITIVE REPORT'!E17</f>
        <v>IND</v>
      </c>
      <c r="F17" s="4" t="str">
        <f>'WEEKLY COMPETITIVE REPORT'!F17</f>
        <v>Cinemania</v>
      </c>
      <c r="G17" s="37">
        <f>'WEEKLY COMPETITIVE REPORT'!G17</f>
        <v>1</v>
      </c>
      <c r="H17" s="37">
        <f>'WEEKLY COMPETITIVE REPORT'!H17</f>
        <v>4</v>
      </c>
      <c r="I17" s="14">
        <f>'WEEKLY COMPETITIVE REPORT'!I17/Y4</f>
        <v>12042.970690511675</v>
      </c>
      <c r="J17" s="14">
        <f>'WEEKLY COMPETITIVE REPORT'!J17/Y4</f>
        <v>0</v>
      </c>
      <c r="K17" s="22">
        <f>'WEEKLY COMPETITIVE REPORT'!K17</f>
        <v>1912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3010.7426726279186</v>
      </c>
      <c r="O17" s="37">
        <f>'WEEKLY COMPETITIVE REPORT'!O17</f>
        <v>4</v>
      </c>
      <c r="P17" s="14">
        <f>'WEEKLY COMPETITIVE REPORT'!P17/Y4</f>
        <v>16665.42473919523</v>
      </c>
      <c r="Q17" s="14">
        <f>'WEEKLY COMPETITIVE REPORT'!Q17/Y4</f>
        <v>0</v>
      </c>
      <c r="R17" s="22">
        <f>'WEEKLY COMPETITIVE REPORT'!R17</f>
        <v>2920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4166.356184798808</v>
      </c>
      <c r="W17" s="25">
        <f t="shared" si="2"/>
        <v>16665.42473919523</v>
      </c>
      <c r="X17" s="22">
        <f>'WEEKLY COMPETITIVE REPORT'!X17</f>
        <v>0</v>
      </c>
      <c r="Y17" s="56">
        <f>'WEEKLY COMPETITIVE REPORT'!Y17</f>
        <v>2920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MADAGASCAR 3</v>
      </c>
      <c r="D18" s="4" t="str">
        <f>'WEEKLY COMPETITIVE REPORT'!D18</f>
        <v>MADAGASKAR 3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10</v>
      </c>
      <c r="H18" s="37">
        <f>'WEEKLY COMPETITIVE REPORT'!H18</f>
        <v>22</v>
      </c>
      <c r="I18" s="14">
        <f>'WEEKLY COMPETITIVE REPORT'!I18/Y4</f>
        <v>8268.753104818677</v>
      </c>
      <c r="J18" s="14">
        <f>'WEEKLY COMPETITIVE REPORT'!J18/Y4</f>
        <v>7278.936910084451</v>
      </c>
      <c r="K18" s="22">
        <f>'WEEKLY COMPETITIVE REPORT'!K18</f>
        <v>1649</v>
      </c>
      <c r="L18" s="22">
        <f>'WEEKLY COMPETITIVE REPORT'!L18</f>
        <v>1194</v>
      </c>
      <c r="M18" s="64">
        <f>'WEEKLY COMPETITIVE REPORT'!M18</f>
        <v>13.598362054256953</v>
      </c>
      <c r="N18" s="14">
        <f t="shared" si="0"/>
        <v>375.85241385539445</v>
      </c>
      <c r="O18" s="37">
        <f>'WEEKLY COMPETITIVE REPORT'!O18</f>
        <v>22</v>
      </c>
      <c r="P18" s="14">
        <f>'WEEKLY COMPETITIVE REPORT'!P18/Y4</f>
        <v>11732.488822652756</v>
      </c>
      <c r="Q18" s="14">
        <f>'WEEKLY COMPETITIVE REPORT'!Q18/Y4</f>
        <v>10034.773969200198</v>
      </c>
      <c r="R18" s="22">
        <f>'WEEKLY COMPETITIVE REPORT'!R18</f>
        <v>2114</v>
      </c>
      <c r="S18" s="22">
        <f>'WEEKLY COMPETITIVE REPORT'!S18</f>
        <v>1841</v>
      </c>
      <c r="T18" s="64">
        <f>'WEEKLY COMPETITIVE REPORT'!T18</f>
        <v>16.91831683168317</v>
      </c>
      <c r="U18" s="14">
        <f>'WEEKLY COMPETITIVE REPORT'!U18/Y4</f>
        <v>619232.4888226527</v>
      </c>
      <c r="V18" s="14">
        <f t="shared" si="1"/>
        <v>533.2949464842162</v>
      </c>
      <c r="W18" s="25">
        <f t="shared" si="2"/>
        <v>630964.9776453055</v>
      </c>
      <c r="X18" s="22">
        <f>'WEEKLY COMPETITIVE REPORT'!X18</f>
        <v>109140</v>
      </c>
      <c r="Y18" s="56">
        <f>'WEEKLY COMPETITIVE REPORT'!Y18</f>
        <v>111254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SAVAGES</v>
      </c>
      <c r="D19" s="4" t="str">
        <f>'WEEKLY COMPETITIVE REPORT'!D19</f>
        <v>DIVJAKI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3</v>
      </c>
      <c r="H19" s="37">
        <f>'WEEKLY COMPETITIVE REPORT'!H19</f>
        <v>7</v>
      </c>
      <c r="I19" s="14">
        <f>'WEEKLY COMPETITIVE REPORT'!I19/Y4</f>
        <v>7952.061599602583</v>
      </c>
      <c r="J19" s="14">
        <f>'WEEKLY COMPETITIVE REPORT'!J19/Y4</f>
        <v>8145.802285146548</v>
      </c>
      <c r="K19" s="22">
        <f>'WEEKLY COMPETITIVE REPORT'!K19</f>
        <v>1222</v>
      </c>
      <c r="L19" s="22">
        <f>'WEEKLY COMPETITIVE REPORT'!L19</f>
        <v>1243</v>
      </c>
      <c r="M19" s="64">
        <f>'WEEKLY COMPETITIVE REPORT'!M19</f>
        <v>-2.3784113431925533</v>
      </c>
      <c r="N19" s="14">
        <f t="shared" si="0"/>
        <v>1136.008799943226</v>
      </c>
      <c r="O19" s="37">
        <f>'WEEKLY COMPETITIVE REPORT'!O19</f>
        <v>7</v>
      </c>
      <c r="P19" s="14">
        <f>'WEEKLY COMPETITIVE REPORT'!P19/Y4</f>
        <v>11230.750124192748</v>
      </c>
      <c r="Q19" s="14">
        <f>'WEEKLY COMPETITIVE REPORT'!Q19/Y4</f>
        <v>12033.035270740189</v>
      </c>
      <c r="R19" s="22">
        <f>'WEEKLY COMPETITIVE REPORT'!R19</f>
        <v>1934</v>
      </c>
      <c r="S19" s="22">
        <f>'WEEKLY COMPETITIVE REPORT'!S19</f>
        <v>2075</v>
      </c>
      <c r="T19" s="64">
        <f>'WEEKLY COMPETITIVE REPORT'!T19</f>
        <v>-6.667354732170509</v>
      </c>
      <c r="U19" s="14">
        <f>'WEEKLY COMPETITIVE REPORT'!U19/Y4</f>
        <v>48274.962742175856</v>
      </c>
      <c r="V19" s="14">
        <f t="shared" si="1"/>
        <v>1604.3928748846781</v>
      </c>
      <c r="W19" s="25">
        <f t="shared" si="2"/>
        <v>59505.7128663686</v>
      </c>
      <c r="X19" s="22">
        <f>'WEEKLY COMPETITIVE REPORT'!X19</f>
        <v>8785</v>
      </c>
      <c r="Y19" s="56">
        <f>'WEEKLY COMPETITIVE REPORT'!Y19</f>
        <v>10719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GREAT HOPE SPRINGS</v>
      </c>
      <c r="D20" s="4" t="str">
        <f>'WEEKLY COMPETITIVE REPORT'!D20</f>
        <v>KAKO ZAČINITI ZAKON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6</v>
      </c>
      <c r="H20" s="37">
        <f>'WEEKLY COMPETITIVE REPORT'!H20</f>
        <v>3</v>
      </c>
      <c r="I20" s="14">
        <f>'WEEKLY COMPETITIVE REPORT'!I20/Y4</f>
        <v>5897.913561847988</v>
      </c>
      <c r="J20" s="14">
        <f>'WEEKLY COMPETITIVE REPORT'!J20/Y4</f>
        <v>6980.87431693989</v>
      </c>
      <c r="K20" s="22">
        <f>'WEEKLY COMPETITIVE REPORT'!K20</f>
        <v>895</v>
      </c>
      <c r="L20" s="22">
        <f>'WEEKLY COMPETITIVE REPORT'!L20</f>
        <v>1057</v>
      </c>
      <c r="M20" s="64">
        <f>'WEEKLY COMPETITIVE REPORT'!M20</f>
        <v>-15.51325386941825</v>
      </c>
      <c r="N20" s="14">
        <f t="shared" si="0"/>
        <v>1965.9711872826626</v>
      </c>
      <c r="O20" s="37">
        <f>'WEEKLY COMPETITIVE REPORT'!O20</f>
        <v>3</v>
      </c>
      <c r="P20" s="14">
        <f>'WEEKLY COMPETITIVE REPORT'!P20/Y4</f>
        <v>8098.609041231992</v>
      </c>
      <c r="Q20" s="14">
        <f>'WEEKLY COMPETITIVE REPORT'!Q20/Y4</f>
        <v>10263.288623944361</v>
      </c>
      <c r="R20" s="22">
        <f>'WEEKLY COMPETITIVE REPORT'!R20</f>
        <v>1335</v>
      </c>
      <c r="S20" s="22">
        <f>'WEEKLY COMPETITIVE REPORT'!S20</f>
        <v>1699</v>
      </c>
      <c r="T20" s="64">
        <f>'WEEKLY COMPETITIVE REPORT'!T20</f>
        <v>-21.091481122942895</v>
      </c>
      <c r="U20" s="14">
        <f>'WEEKLY COMPETITIVE REPORT'!U20/Y4</f>
        <v>63989.071038251364</v>
      </c>
      <c r="V20" s="14">
        <f t="shared" si="1"/>
        <v>2699.5363470773304</v>
      </c>
      <c r="W20" s="25">
        <f t="shared" si="2"/>
        <v>72087.68007948335</v>
      </c>
      <c r="X20" s="22">
        <f>'WEEKLY COMPETITIVE REPORT'!X20</f>
        <v>10709</v>
      </c>
      <c r="Y20" s="56">
        <f>'WEEKLY COMPETITIVE REPORT'!Y20</f>
        <v>12044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TED</v>
      </c>
      <c r="D21" s="4" t="str">
        <f>'WEEKLY COMPETITIVE REPORT'!D21</f>
        <v>TED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11</v>
      </c>
      <c r="H21" s="37">
        <f>'WEEKLY COMPETITIVE REPORT'!H21</f>
        <v>8</v>
      </c>
      <c r="I21" s="14">
        <f>'WEEKLY COMPETITIVE REPORT'!I21/Y4</f>
        <v>4345.5042225534025</v>
      </c>
      <c r="J21" s="14">
        <f>'WEEKLY COMPETITIVE REPORT'!J21/Y4</f>
        <v>4115.747640337804</v>
      </c>
      <c r="K21" s="22">
        <f>'WEEKLY COMPETITIVE REPORT'!K21</f>
        <v>731</v>
      </c>
      <c r="L21" s="22">
        <f>'WEEKLY COMPETITIVE REPORT'!L21</f>
        <v>755</v>
      </c>
      <c r="M21" s="64">
        <f>'WEEKLY COMPETITIVE REPORT'!M21</f>
        <v>5.58237779118889</v>
      </c>
      <c r="N21" s="14">
        <f aca="true" t="shared" si="3" ref="N21:N33">I21/H21</f>
        <v>543.1880278191753</v>
      </c>
      <c r="O21" s="37">
        <f>'WEEKLY COMPETITIVE REPORT'!O21</f>
        <v>8</v>
      </c>
      <c r="P21" s="14">
        <f>'WEEKLY COMPETITIVE REPORT'!P21/Y4</f>
        <v>5837.05911574764</v>
      </c>
      <c r="Q21" s="14">
        <f>'WEEKLY COMPETITIVE REPORT'!Q21/Y4</f>
        <v>5986.090412319921</v>
      </c>
      <c r="R21" s="22">
        <f>'WEEKLY COMPETITIVE REPORT'!R21</f>
        <v>1041</v>
      </c>
      <c r="S21" s="22">
        <f>'WEEKLY COMPETITIVE REPORT'!S21</f>
        <v>1121</v>
      </c>
      <c r="T21" s="64">
        <f>'WEEKLY COMPETITIVE REPORT'!T21</f>
        <v>-2.489626556016603</v>
      </c>
      <c r="U21" s="14">
        <f>'WEEKLY COMPETITIVE REPORT'!U21/Y4</f>
        <v>345192.4987580725</v>
      </c>
      <c r="V21" s="14">
        <f aca="true" t="shared" si="4" ref="V21:V33">P21/O21</f>
        <v>729.632389468455</v>
      </c>
      <c r="W21" s="25">
        <f aca="true" t="shared" si="5" ref="W21:W33">P21+U21</f>
        <v>351029.55787382013</v>
      </c>
      <c r="X21" s="22">
        <f>'WEEKLY COMPETITIVE REPORT'!X21</f>
        <v>63322</v>
      </c>
      <c r="Y21" s="56">
        <f>'WEEKLY COMPETITIVE REPORT'!Y21</f>
        <v>64363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THE WATCH</v>
      </c>
      <c r="D22" s="4" t="str">
        <f>'WEEKLY COMPETITIVE REPORT'!D22</f>
        <v>STRAŽA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7</v>
      </c>
      <c r="I22" s="14">
        <f>'WEEKLY COMPETITIVE REPORT'!I22/Y4</f>
        <v>3972.9259811227025</v>
      </c>
      <c r="J22" s="14">
        <f>'WEEKLY COMPETITIVE REPORT'!J22/Y4</f>
        <v>6064.331843020367</v>
      </c>
      <c r="K22" s="22">
        <f>'WEEKLY COMPETITIVE REPORT'!K22</f>
        <v>669</v>
      </c>
      <c r="L22" s="22">
        <f>'WEEKLY COMPETITIVE REPORT'!L22</f>
        <v>977</v>
      </c>
      <c r="M22" s="64">
        <f>'WEEKLY COMPETITIVE REPORT'!M22</f>
        <v>-34.48699569936514</v>
      </c>
      <c r="N22" s="14">
        <f t="shared" si="3"/>
        <v>567.5608544461004</v>
      </c>
      <c r="O22" s="37">
        <f>'WEEKLY COMPETITIVE REPORT'!O22</f>
        <v>7</v>
      </c>
      <c r="P22" s="14">
        <f>'WEEKLY COMPETITIVE REPORT'!P22/Y4</f>
        <v>5635.866865375062</v>
      </c>
      <c r="Q22" s="14">
        <f>'WEEKLY COMPETITIVE REPORT'!Q22/Y4</f>
        <v>8404.123199205165</v>
      </c>
      <c r="R22" s="22">
        <f>'WEEKLY COMPETITIVE REPORT'!R22</f>
        <v>1047</v>
      </c>
      <c r="S22" s="22">
        <f>'WEEKLY COMPETITIVE REPORT'!S22</f>
        <v>1525</v>
      </c>
      <c r="T22" s="64">
        <f>'WEEKLY COMPETITIVE REPORT'!T22</f>
        <v>-32.9392640756613</v>
      </c>
      <c r="U22" s="14">
        <f>'WEEKLY COMPETITIVE REPORT'!U22/Y4</f>
        <v>58041.48037754595</v>
      </c>
      <c r="V22" s="14">
        <f t="shared" si="4"/>
        <v>805.1238379107232</v>
      </c>
      <c r="W22" s="25">
        <f t="shared" si="5"/>
        <v>63677.347242921016</v>
      </c>
      <c r="X22" s="22">
        <f>'WEEKLY COMPETITIVE REPORT'!X22</f>
        <v>10607</v>
      </c>
      <c r="Y22" s="56">
        <f>'WEEKLY COMPETITIVE REPORT'!Y22</f>
        <v>11654</v>
      </c>
    </row>
    <row r="23" spans="1:25" ht="12.75">
      <c r="A23" s="50">
        <v>10</v>
      </c>
      <c r="B23" s="4">
        <f>'WEEKLY COMPETITIVE REPORT'!B23</f>
        <v>11</v>
      </c>
      <c r="C23" s="4" t="str">
        <f>'WEEKLY COMPETITIVE REPORT'!C23</f>
        <v>ICE AGE 4: CONTINENTAL DRIFT</v>
      </c>
      <c r="D23" s="4" t="str">
        <f>'WEEKLY COMPETITIVE REPORT'!D23</f>
        <v>LEDENA DOBA 4: CELINSKI PREMIKI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15</v>
      </c>
      <c r="H23" s="37">
        <f>'WEEKLY COMPETITIVE REPORT'!H23</f>
        <v>30</v>
      </c>
      <c r="I23" s="14">
        <f>'WEEKLY COMPETITIVE REPORT'!I23/Y4</f>
        <v>3442.622950819672</v>
      </c>
      <c r="J23" s="14">
        <f>'WEEKLY COMPETITIVE REPORT'!J23/Y4</f>
        <v>3256.333830104322</v>
      </c>
      <c r="K23" s="22">
        <f>'WEEKLY COMPETITIVE REPORT'!K23</f>
        <v>714</v>
      </c>
      <c r="L23" s="22">
        <f>'WEEKLY COMPETITIVE REPORT'!L23</f>
        <v>596</v>
      </c>
      <c r="M23" s="64">
        <f>'WEEKLY COMPETITIVE REPORT'!M23</f>
        <v>5.720823798626995</v>
      </c>
      <c r="N23" s="14">
        <f t="shared" si="3"/>
        <v>114.75409836065573</v>
      </c>
      <c r="O23" s="37">
        <f>'WEEKLY COMPETITIVE REPORT'!O23</f>
        <v>30</v>
      </c>
      <c r="P23" s="14">
        <f>'WEEKLY COMPETITIVE REPORT'!P23/Y4</f>
        <v>4824.888226527571</v>
      </c>
      <c r="Q23" s="14">
        <f>'WEEKLY COMPETITIVE REPORT'!Q23/Y4</f>
        <v>4042.4739195230995</v>
      </c>
      <c r="R23" s="22">
        <f>'WEEKLY COMPETITIVE REPORT'!R23</f>
        <v>1061</v>
      </c>
      <c r="S23" s="22">
        <f>'WEEKLY COMPETITIVE REPORT'!S23</f>
        <v>783</v>
      </c>
      <c r="T23" s="64">
        <f>'WEEKLY COMPETITIVE REPORT'!T23</f>
        <v>19.354838709677423</v>
      </c>
      <c r="U23" s="14">
        <f>'WEEKLY COMPETITIVE REPORT'!U23/Y4</f>
        <v>1028879.781420765</v>
      </c>
      <c r="V23" s="14">
        <f t="shared" si="4"/>
        <v>160.829607550919</v>
      </c>
      <c r="W23" s="25">
        <f t="shared" si="5"/>
        <v>1033704.6696472926</v>
      </c>
      <c r="X23" s="22">
        <f>'WEEKLY COMPETITIVE REPORT'!X23</f>
        <v>178068</v>
      </c>
      <c r="Y23" s="56">
        <f>'WEEKLY COMPETITIVE REPORT'!Y23</f>
        <v>179129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TO ROME WITH LOVE</v>
      </c>
      <c r="D24" s="4" t="str">
        <f>'WEEKLY COMPETITIVE REPORT'!D24</f>
        <v>RIMU Z LJUBEZNIJO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6</v>
      </c>
      <c r="H24" s="37">
        <f>'WEEKLY COMPETITIVE REPORT'!H24</f>
        <v>4</v>
      </c>
      <c r="I24" s="14">
        <f>'WEEKLY COMPETITIVE REPORT'!I24/Y4</f>
        <v>3515.8966716343766</v>
      </c>
      <c r="J24" s="14">
        <f>'WEEKLY COMPETITIVE REPORT'!J24/Y4</f>
        <v>2950.8196721311474</v>
      </c>
      <c r="K24" s="22">
        <f>'WEEKLY COMPETITIVE REPORT'!K24</f>
        <v>561</v>
      </c>
      <c r="L24" s="22">
        <f>'WEEKLY COMPETITIVE REPORT'!L24</f>
        <v>458</v>
      </c>
      <c r="M24" s="64">
        <f>'WEEKLY COMPETITIVE REPORT'!M24</f>
        <v>19.14983164983164</v>
      </c>
      <c r="N24" s="14">
        <f t="shared" si="3"/>
        <v>878.9741679085942</v>
      </c>
      <c r="O24" s="37">
        <f>'WEEKLY COMPETITIVE REPORT'!O24</f>
        <v>4</v>
      </c>
      <c r="P24" s="14">
        <f>'WEEKLY COMPETITIVE REPORT'!P24/Y4</f>
        <v>4696.969696969697</v>
      </c>
      <c r="Q24" s="14">
        <f>'WEEKLY COMPETITIVE REPORT'!Q24/Y4</f>
        <v>4724.2921013412815</v>
      </c>
      <c r="R24" s="22">
        <f>'WEEKLY COMPETITIVE REPORT'!R24</f>
        <v>818</v>
      </c>
      <c r="S24" s="22">
        <f>'WEEKLY COMPETITIVE REPORT'!S24</f>
        <v>801</v>
      </c>
      <c r="T24" s="64">
        <f>'WEEKLY COMPETITIVE REPORT'!T24</f>
        <v>-0.5783385909568892</v>
      </c>
      <c r="U24" s="14">
        <f>'WEEKLY COMPETITIVE REPORT'!U24/Y4</f>
        <v>46588.42523596622</v>
      </c>
      <c r="V24" s="14">
        <f t="shared" si="4"/>
        <v>1174.2424242424242</v>
      </c>
      <c r="W24" s="25">
        <f t="shared" si="5"/>
        <v>51285.39493293592</v>
      </c>
      <c r="X24" s="22">
        <f>'WEEKLY COMPETITIVE REPORT'!X24</f>
        <v>7814</v>
      </c>
      <c r="Y24" s="56">
        <f>'WEEKLY COMPETITIVE REPORT'!Y24</f>
        <v>8632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HOUSE AT THE END OF THE STREET</v>
      </c>
      <c r="D25" s="4" t="str">
        <f>'WEEKLY COMPETITIVE REPORT'!D25</f>
        <v>HIŠA NA KONCU ULICE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2</v>
      </c>
      <c r="H25" s="37">
        <f>'WEEKLY COMPETITIVE REPORT'!H25</f>
        <v>2</v>
      </c>
      <c r="I25" s="14">
        <f>'WEEKLY COMPETITIVE REPORT'!I25/Y4</f>
        <v>3091.157476403378</v>
      </c>
      <c r="J25" s="14">
        <f>'WEEKLY COMPETITIVE REPORT'!J25/Y4</f>
        <v>3669.895678092399</v>
      </c>
      <c r="K25" s="22">
        <f>'WEEKLY COMPETITIVE REPORT'!K25</f>
        <v>467</v>
      </c>
      <c r="L25" s="22">
        <f>'WEEKLY COMPETITIVE REPORT'!L25</f>
        <v>553</v>
      </c>
      <c r="M25" s="64">
        <f>'WEEKLY COMPETITIVE REPORT'!M25</f>
        <v>-15.769881556683586</v>
      </c>
      <c r="N25" s="14">
        <f t="shared" si="3"/>
        <v>1545.578738201689</v>
      </c>
      <c r="O25" s="37">
        <f>'WEEKLY COMPETITIVE REPORT'!O25</f>
        <v>2</v>
      </c>
      <c r="P25" s="14">
        <f>'WEEKLY COMPETITIVE REPORT'!P25/Y4</f>
        <v>3962.990561351217</v>
      </c>
      <c r="Q25" s="14">
        <f>'WEEKLY COMPETITIVE REPORT'!Q25/Y4</f>
        <v>5014.9031296572275</v>
      </c>
      <c r="R25" s="22">
        <f>'WEEKLY COMPETITIVE REPORT'!R25</f>
        <v>633</v>
      </c>
      <c r="S25" s="22">
        <f>'WEEKLY COMPETITIVE REPORT'!S25</f>
        <v>784</v>
      </c>
      <c r="T25" s="64">
        <f>'WEEKLY COMPETITIVE REPORT'!T25</f>
        <v>-20.975730559683015</v>
      </c>
      <c r="U25" s="14">
        <f>'WEEKLY COMPETITIVE REPORT'!U25/Y4</f>
        <v>5014.9031296572275</v>
      </c>
      <c r="V25" s="14">
        <f t="shared" si="4"/>
        <v>1981.4952806756085</v>
      </c>
      <c r="W25" s="25">
        <f t="shared" si="5"/>
        <v>8977.893691008445</v>
      </c>
      <c r="X25" s="22">
        <f>'WEEKLY COMPETITIVE REPORT'!X25</f>
        <v>784</v>
      </c>
      <c r="Y25" s="56">
        <f>'WEEKLY COMPETITIVE REPORT'!Y25</f>
        <v>1417</v>
      </c>
    </row>
    <row r="26" spans="1:25" ht="12.75" customHeight="1">
      <c r="A26" s="50">
        <v>13</v>
      </c>
      <c r="B26" s="4">
        <f>'WEEKLY COMPETITIVE REPORT'!B26</f>
        <v>13</v>
      </c>
      <c r="C26" s="4" t="str">
        <f>'WEEKLY COMPETITIVE REPORT'!C26</f>
        <v>MONSIEUR LAZHAR</v>
      </c>
      <c r="D26" s="4" t="str">
        <f>'WEEKLY COMPETITIVE REPORT'!D26</f>
        <v>UČITELJ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3</v>
      </c>
      <c r="H26" s="37">
        <f>'WEEKLY COMPETITIVE REPORT'!H26</f>
        <v>1</v>
      </c>
      <c r="I26" s="14">
        <f>'WEEKLY COMPETITIVE REPORT'!I26/Y4</f>
        <v>1965.9711872826626</v>
      </c>
      <c r="J26" s="14">
        <f>'WEEKLY COMPETITIVE REPORT'!J26/Y4</f>
        <v>1851.713859910581</v>
      </c>
      <c r="K26" s="22">
        <f>'WEEKLY COMPETITIVE REPORT'!K26</f>
        <v>333</v>
      </c>
      <c r="L26" s="22">
        <f>'WEEKLY COMPETITIVE REPORT'!L26</f>
        <v>348</v>
      </c>
      <c r="M26" s="64">
        <f>'WEEKLY COMPETITIVE REPORT'!M26</f>
        <v>6.170355466130118</v>
      </c>
      <c r="N26" s="14">
        <f t="shared" si="3"/>
        <v>1965.9711872826626</v>
      </c>
      <c r="O26" s="37">
        <f>'WEEKLY COMPETITIVE REPORT'!O26</f>
        <v>1</v>
      </c>
      <c r="P26" s="14">
        <f>'WEEKLY COMPETITIVE REPORT'!P26/Y4</f>
        <v>3662.4441132637853</v>
      </c>
      <c r="Q26" s="14">
        <f>'WEEKLY COMPETITIVE REPORT'!Q26/Y4</f>
        <v>3117.237953303527</v>
      </c>
      <c r="R26" s="22">
        <f>'WEEKLY COMPETITIVE REPORT'!R26</f>
        <v>710</v>
      </c>
      <c r="S26" s="22">
        <f>'WEEKLY COMPETITIVE REPORT'!S26</f>
        <v>582</v>
      </c>
      <c r="T26" s="64">
        <f>'WEEKLY COMPETITIVE REPORT'!T26</f>
        <v>17.490039840637436</v>
      </c>
      <c r="U26" s="14">
        <f>'WEEKLY COMPETITIVE REPORT'!U26/Y4</f>
        <v>5724.043715846994</v>
      </c>
      <c r="V26" s="14">
        <f t="shared" si="4"/>
        <v>3662.4441132637853</v>
      </c>
      <c r="W26" s="25">
        <f t="shared" si="5"/>
        <v>9386.48782911078</v>
      </c>
      <c r="X26" s="22">
        <f>'WEEKLY COMPETITIVE REPORT'!X26</f>
        <v>1234</v>
      </c>
      <c r="Y26" s="56">
        <f>'WEEKLY COMPETITIVE REPORT'!Y26</f>
        <v>1944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THAT'S MY BOY</v>
      </c>
      <c r="D27" s="4" t="str">
        <f>'WEEKLY COMPETITIVE REPORT'!D27</f>
        <v>STARI JE NOR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7</v>
      </c>
      <c r="H27" s="37">
        <f>'WEEKLY COMPETITIVE REPORT'!H27</f>
        <v>5</v>
      </c>
      <c r="I27" s="14">
        <f>'WEEKLY COMPETITIVE REPORT'!I27/Y4</f>
        <v>2000.7451564828614</v>
      </c>
      <c r="J27" s="14">
        <f>'WEEKLY COMPETITIVE REPORT'!J27/Y17</f>
        <v>0.7462328767123287</v>
      </c>
      <c r="K27" s="22">
        <f>'WEEKLY COMPETITIVE REPORT'!K27</f>
        <v>361</v>
      </c>
      <c r="L27" s="22">
        <f>'WEEKLY COMPETITIVE REPORT'!L27</f>
        <v>480</v>
      </c>
      <c r="M27" s="64">
        <f>'WEEKLY COMPETITIVE REPORT'!M27</f>
        <v>-26.06700321248279</v>
      </c>
      <c r="N27" s="14">
        <f t="shared" si="3"/>
        <v>400.1490312965723</v>
      </c>
      <c r="O27" s="37">
        <f>'WEEKLY COMPETITIVE REPORT'!O27</f>
        <v>5</v>
      </c>
      <c r="P27" s="14">
        <f>'WEEKLY COMPETITIVE REPORT'!P27/Y4</f>
        <v>2471.43566815698</v>
      </c>
      <c r="Q27" s="14">
        <f>'WEEKLY COMPETITIVE REPORT'!Q27/Y17</f>
        <v>0.9547945205479452</v>
      </c>
      <c r="R27" s="22">
        <f>'WEEKLY COMPETITIVE REPORT'!R27</f>
        <v>450</v>
      </c>
      <c r="S27" s="22">
        <f>'WEEKLY COMPETITIVE REPORT'!S27</f>
        <v>645</v>
      </c>
      <c r="T27" s="64">
        <f>'WEEKLY COMPETITIVE REPORT'!T27</f>
        <v>-28.622668579626975</v>
      </c>
      <c r="U27" s="14">
        <f>'WEEKLY COMPETITIVE REPORT'!U27/Y17</f>
        <v>17.82705479452055</v>
      </c>
      <c r="V27" s="14">
        <f t="shared" si="4"/>
        <v>494.28713363139593</v>
      </c>
      <c r="W27" s="25">
        <f t="shared" si="5"/>
        <v>2489.2627229515</v>
      </c>
      <c r="X27" s="22">
        <f>'WEEKLY COMPETITIVE REPORT'!X27</f>
        <v>11799</v>
      </c>
      <c r="Y27" s="56">
        <f>'WEEKLY COMPETITIVE REPORT'!Y27</f>
        <v>12249</v>
      </c>
    </row>
    <row r="28" spans="1:25" ht="12.75">
      <c r="A28" s="50">
        <v>15</v>
      </c>
      <c r="B28" s="4">
        <f>'WEEKLY COMPETITIVE REPORT'!B28</f>
        <v>16</v>
      </c>
      <c r="C28" s="4" t="str">
        <f>'WEEKLY COMPETITIVE REPORT'!C28</f>
        <v>INTOUCHABLES</v>
      </c>
      <c r="D28" s="4" t="str">
        <f>'WEEKLY COMPETITIVE REPORT'!D28</f>
        <v>PRIJATELJA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23</v>
      </c>
      <c r="H28" s="37">
        <f>'WEEKLY COMPETITIVE REPORT'!H28</f>
        <v>4</v>
      </c>
      <c r="I28" s="14">
        <f>'WEEKLY COMPETITIVE REPORT'!I28/Y4</f>
        <v>823.397913561848</v>
      </c>
      <c r="J28" s="14">
        <f>'WEEKLY COMPETITIVE REPORT'!J28/Y17</f>
        <v>0.39143835616438355</v>
      </c>
      <c r="K28" s="22">
        <f>'WEEKLY COMPETITIVE REPORT'!K28</f>
        <v>156</v>
      </c>
      <c r="L28" s="22">
        <f>'WEEKLY COMPETITIVE REPORT'!L28</f>
        <v>275</v>
      </c>
      <c r="M28" s="64">
        <f>'WEEKLY COMPETITIVE REPORT'!M28</f>
        <v>-41.99475065616798</v>
      </c>
      <c r="N28" s="14">
        <f t="shared" si="3"/>
        <v>205.849478390462</v>
      </c>
      <c r="O28" s="37">
        <f>'WEEKLY COMPETITIVE REPORT'!O28</f>
        <v>4</v>
      </c>
      <c r="P28" s="14">
        <f>'WEEKLY COMPETITIVE REPORT'!P28/Y4</f>
        <v>2303.775459513164</v>
      </c>
      <c r="Q28" s="14">
        <f>'WEEKLY COMPETITIVE REPORT'!Q28/Y17</f>
        <v>0.7167808219178082</v>
      </c>
      <c r="R28" s="22">
        <f>'WEEKLY COMPETITIVE REPORT'!R28</f>
        <v>491</v>
      </c>
      <c r="S28" s="22">
        <f>'WEEKLY COMPETITIVE REPORT'!S28</f>
        <v>528</v>
      </c>
      <c r="T28" s="64">
        <f>'WEEKLY COMPETITIVE REPORT'!T28</f>
        <v>-11.371237458193988</v>
      </c>
      <c r="U28" s="14">
        <f>'WEEKLY COMPETITIVE REPORT'!U28/Y17</f>
        <v>30.90787671232877</v>
      </c>
      <c r="V28" s="14">
        <f t="shared" si="4"/>
        <v>575.943864878291</v>
      </c>
      <c r="W28" s="25">
        <f t="shared" si="5"/>
        <v>2334.683336225493</v>
      </c>
      <c r="X28" s="22">
        <f>'WEEKLY COMPETITIVE REPORT'!X28</f>
        <v>19526</v>
      </c>
      <c r="Y28" s="56">
        <f>'WEEKLY COMPETITIVE REPORT'!Y28</f>
        <v>20017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EXPENDABLES 2</v>
      </c>
      <c r="D29" s="4" t="str">
        <f>'WEEKLY COMPETITIVE REPORT'!D29</f>
        <v>PLAČANCI 2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9</v>
      </c>
      <c r="H29" s="37">
        <f>'WEEKLY COMPETITIVE REPORT'!H29</f>
        <v>6</v>
      </c>
      <c r="I29" s="14">
        <f>'WEEKLY COMPETITIVE REPORT'!I29/Y4</f>
        <v>1497.7645305514156</v>
      </c>
      <c r="J29" s="14">
        <f>'WEEKLY COMPETITIVE REPORT'!J29/Y17</f>
        <v>0.5811643835616438</v>
      </c>
      <c r="K29" s="22">
        <f>'WEEKLY COMPETITIVE REPORT'!K29</f>
        <v>241</v>
      </c>
      <c r="L29" s="22">
        <f>'WEEKLY COMPETITIVE REPORT'!L29</f>
        <v>352</v>
      </c>
      <c r="M29" s="64">
        <f>'WEEKLY COMPETITIVE REPORT'!M29</f>
        <v>-28.93341190335886</v>
      </c>
      <c r="N29" s="14">
        <f t="shared" si="3"/>
        <v>249.62742175856928</v>
      </c>
      <c r="O29" s="37">
        <f>'WEEKLY COMPETITIVE REPORT'!O29</f>
        <v>6</v>
      </c>
      <c r="P29" s="14">
        <f>'WEEKLY COMPETITIVE REPORT'!P29/Y4</f>
        <v>2137.3571783407847</v>
      </c>
      <c r="Q29" s="14">
        <f>'WEEKLY COMPETITIVE REPORT'!Q29/Y17</f>
        <v>0.8006849315068493</v>
      </c>
      <c r="R29" s="22">
        <f>'WEEKLY COMPETITIVE REPORT'!R29</f>
        <v>358</v>
      </c>
      <c r="S29" s="22">
        <f>'WEEKLY COMPETITIVE REPORT'!S29</f>
        <v>513</v>
      </c>
      <c r="T29" s="64">
        <f>'WEEKLY COMPETITIVE REPORT'!T29</f>
        <v>-26.390076988879386</v>
      </c>
      <c r="U29" s="14">
        <f>'WEEKLY COMPETITIVE REPORT'!U29/Y4</f>
        <v>175543.96423248883</v>
      </c>
      <c r="V29" s="14">
        <f t="shared" si="4"/>
        <v>356.2261963901308</v>
      </c>
      <c r="W29" s="25">
        <f t="shared" si="5"/>
        <v>177681.3214108296</v>
      </c>
      <c r="X29" s="22">
        <f>'WEEKLY COMPETITIVE REPORT'!X29</f>
        <v>31380</v>
      </c>
      <c r="Y29" s="56">
        <f>'WEEKLY COMPETITIVE REPORT'!Y29</f>
        <v>31738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STEP UP REVOLUTION</v>
      </c>
      <c r="D30" s="4" t="str">
        <f>'WEEKLY COMPETITIVE REPORT'!D30</f>
        <v>ODPLEŠI SVOJE SANJE 4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7</v>
      </c>
      <c r="H30" s="37">
        <f>'WEEKLY COMPETITIVE REPORT'!H30</f>
        <v>10</v>
      </c>
      <c r="I30" s="14">
        <f>'WEEKLY COMPETITIVE REPORT'!I30/Y4</f>
        <v>1450.5712866368603</v>
      </c>
      <c r="J30" s="14">
        <f>'WEEKLY COMPETITIVE REPORT'!J30/Y17</f>
        <v>0.4160958904109589</v>
      </c>
      <c r="K30" s="22">
        <f>'WEEKLY COMPETITIVE REPORT'!K30</f>
        <v>233</v>
      </c>
      <c r="L30" s="22">
        <f>'WEEKLY COMPETITIVE REPORT'!L30</f>
        <v>240</v>
      </c>
      <c r="M30" s="64">
        <f>'WEEKLY COMPETITIVE REPORT'!M30</f>
        <v>-3.868312757201636</v>
      </c>
      <c r="N30" s="14">
        <f t="shared" si="3"/>
        <v>145.05712866368603</v>
      </c>
      <c r="O30" s="37">
        <f>'WEEKLY COMPETITIVE REPORT'!O30</f>
        <v>10</v>
      </c>
      <c r="P30" s="14">
        <f>'WEEKLY COMPETITIVE REPORT'!P30/Y4</f>
        <v>1820.6656731246894</v>
      </c>
      <c r="Q30" s="14">
        <f>'WEEKLY COMPETITIVE REPORT'!Q30/Y17</f>
        <v>0.5883561643835616</v>
      </c>
      <c r="R30" s="22">
        <f>'WEEKLY COMPETITIVE REPORT'!R30</f>
        <v>309</v>
      </c>
      <c r="S30" s="22">
        <f>'WEEKLY COMPETITIVE REPORT'!S30</f>
        <v>358</v>
      </c>
      <c r="T30" s="64">
        <f>'WEEKLY COMPETITIVE REPORT'!T30</f>
        <v>-14.668218859138534</v>
      </c>
      <c r="U30" s="14">
        <f>'WEEKLY COMPETITIVE REPORT'!U30/Y4</f>
        <v>121908.84252359661</v>
      </c>
      <c r="V30" s="14">
        <f t="shared" si="4"/>
        <v>182.06656731246895</v>
      </c>
      <c r="W30" s="25">
        <f t="shared" si="5"/>
        <v>123729.5081967213</v>
      </c>
      <c r="X30" s="22">
        <f>'WEEKLY COMPETITIVE REPORT'!X30</f>
        <v>19774</v>
      </c>
      <c r="Y30" s="56">
        <f>'WEEKLY COMPETITIVE REPORT'!Y30</f>
        <v>20083</v>
      </c>
    </row>
    <row r="31" spans="1:25" ht="12.75">
      <c r="A31" s="50">
        <v>18</v>
      </c>
      <c r="B31" s="4">
        <f>'WEEKLY COMPETITIVE REPORT'!B31</f>
        <v>19</v>
      </c>
      <c r="C31" s="4">
        <f>'WEEKLY COMPETITIVE REPORT'!C31</f>
        <v>360</v>
      </c>
      <c r="D31" s="4">
        <f>'WEEKLY COMPETITIVE REPORT'!D31</f>
        <v>360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3</v>
      </c>
      <c r="H31" s="37">
        <f>'WEEKLY COMPETITIVE REPORT'!H31</f>
        <v>1</v>
      </c>
      <c r="I31" s="14">
        <f>'WEEKLY COMPETITIVE REPORT'!I31/Y4</f>
        <v>1292.8464977645306</v>
      </c>
      <c r="J31" s="14">
        <f>'WEEKLY COMPETITIVE REPORT'!J31/Y17</f>
        <v>0.20821917808219179</v>
      </c>
      <c r="K31" s="22">
        <f>'WEEKLY COMPETITIVE REPORT'!K31</f>
        <v>196</v>
      </c>
      <c r="L31" s="22">
        <f>'WEEKLY COMPETITIVE REPORT'!L31</f>
        <v>120</v>
      </c>
      <c r="M31" s="64">
        <f>'WEEKLY COMPETITIVE REPORT'!M31</f>
        <v>71.21710526315789</v>
      </c>
      <c r="N31" s="14">
        <f t="shared" si="3"/>
        <v>1292.8464977645306</v>
      </c>
      <c r="O31" s="37">
        <f>'WEEKLY COMPETITIVE REPORT'!O31</f>
        <v>1</v>
      </c>
      <c r="P31" s="14">
        <f>'WEEKLY COMPETITIVE REPORT'!P31/Y4</f>
        <v>1758.5692995529062</v>
      </c>
      <c r="Q31" s="14">
        <f>'WEEKLY COMPETITIVE REPORT'!Q31/Y17</f>
        <v>0.3386986301369863</v>
      </c>
      <c r="R31" s="22">
        <f>'WEEKLY COMPETITIVE REPORT'!R31</f>
        <v>277</v>
      </c>
      <c r="S31" s="22">
        <f>'WEEKLY COMPETITIVE REPORT'!S31</f>
        <v>200</v>
      </c>
      <c r="T31" s="64">
        <f>'WEEKLY COMPETITIVE REPORT'!T31</f>
        <v>43.17492416582408</v>
      </c>
      <c r="U31" s="14">
        <f>'WEEKLY COMPETITIVE REPORT'!U31/Y4</f>
        <v>4154.24739195231</v>
      </c>
      <c r="V31" s="14">
        <f t="shared" si="4"/>
        <v>1758.5692995529062</v>
      </c>
      <c r="W31" s="25">
        <f t="shared" si="5"/>
        <v>5912.816691505216</v>
      </c>
      <c r="X31" s="22">
        <f>'WEEKLY COMPETITIVE REPORT'!X31</f>
        <v>652</v>
      </c>
      <c r="Y31" s="56">
        <f>'WEEKLY COMPETITIVE REPORT'!Y31</f>
        <v>929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RESIDENT EVIL: RETRIBUTION</v>
      </c>
      <c r="D32" s="4" t="str">
        <f>'WEEKLY COMPETITIVE REPORT'!D32</f>
        <v>NEVIDNO ZLO: MAŠČEVANJE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5</v>
      </c>
      <c r="H32" s="37">
        <f>'WEEKLY COMPETITIVE REPORT'!H32</f>
        <v>10</v>
      </c>
      <c r="I32" s="14">
        <f>'WEEKLY COMPETITIVE REPORT'!I32/Y4</f>
        <v>731.4952806756086</v>
      </c>
      <c r="J32" s="14">
        <f>'WEEKLY COMPETITIVE REPORT'!J32/Y17</f>
        <v>0.5664383561643835</v>
      </c>
      <c r="K32" s="22">
        <f>'WEEKLY COMPETITIVE REPORT'!K32</f>
        <v>113</v>
      </c>
      <c r="L32" s="22">
        <f>'WEEKLY COMPETITIVE REPORT'!L32</f>
        <v>333</v>
      </c>
      <c r="M32" s="64">
        <f>'WEEKLY COMPETITIVE REPORT'!M32</f>
        <v>-64.38935912938331</v>
      </c>
      <c r="N32" s="14">
        <f t="shared" si="3"/>
        <v>73.14952806756085</v>
      </c>
      <c r="O32" s="37">
        <f>'WEEKLY COMPETITIVE REPORT'!O32</f>
        <v>10</v>
      </c>
      <c r="P32" s="14">
        <f>'WEEKLY COMPETITIVE REPORT'!P32/Y4</f>
        <v>1043.2190760059611</v>
      </c>
      <c r="Q32" s="14">
        <f>'WEEKLY COMPETITIVE REPORT'!Q32/Y17</f>
        <v>0.7191780821917808</v>
      </c>
      <c r="R32" s="22">
        <f>'WEEKLY COMPETITIVE REPORT'!R32</f>
        <v>181</v>
      </c>
      <c r="S32" s="22">
        <f>'WEEKLY COMPETITIVE REPORT'!S32</f>
        <v>458</v>
      </c>
      <c r="T32" s="64">
        <f>'WEEKLY COMPETITIVE REPORT'!T32</f>
        <v>-60</v>
      </c>
      <c r="U32" s="14">
        <f>'WEEKLY COMPETITIVE REPORT'!U32/Y4</f>
        <v>34960.25832091406</v>
      </c>
      <c r="V32" s="14">
        <f t="shared" si="4"/>
        <v>104.32190760059612</v>
      </c>
      <c r="W32" s="25">
        <f t="shared" si="5"/>
        <v>36003.47739692002</v>
      </c>
      <c r="X32" s="22">
        <f>'WEEKLY COMPETITIVE REPORT'!X32</f>
        <v>6272</v>
      </c>
      <c r="Y32" s="56">
        <f>'WEEKLY COMPETITIVE REPORT'!Y32</f>
        <v>6453</v>
      </c>
    </row>
    <row r="33" spans="1:25" ht="13.5" thickBot="1">
      <c r="A33" s="50">
        <v>20</v>
      </c>
      <c r="B33" s="4">
        <f>'WEEKLY COMPETITIVE REPORT'!B33</f>
        <v>20</v>
      </c>
      <c r="C33" s="4" t="str">
        <f>'WEEKLY COMPETITIVE REPORT'!C33</f>
        <v>PARANORMAN</v>
      </c>
      <c r="D33" s="4" t="str">
        <f>'WEEKLY COMPETITIVE REPORT'!D33</f>
        <v>PARANORMAN</v>
      </c>
      <c r="E33" s="4" t="str">
        <f>'WEEKLY COMPETITIVE REPORT'!E33</f>
        <v>UNI</v>
      </c>
      <c r="F33" s="4" t="str">
        <f>'WEEKLY COMPETITIVE REPORT'!F33</f>
        <v>Karantanija</v>
      </c>
      <c r="G33" s="37">
        <f>'WEEKLY COMPETITIVE REPORT'!G33</f>
        <v>7</v>
      </c>
      <c r="H33" s="37">
        <f>'WEEKLY COMPETITIVE REPORT'!H33</f>
        <v>10</v>
      </c>
      <c r="I33" s="14">
        <f>'WEEKLY COMPETITIVE REPORT'!I33/Y4</f>
        <v>633.3830104321908</v>
      </c>
      <c r="J33" s="14">
        <f>'WEEKLY COMPETITIVE REPORT'!J33/Y17</f>
        <v>0.15616438356164383</v>
      </c>
      <c r="K33" s="22">
        <f>'WEEKLY COMPETITIVE REPORT'!K33</f>
        <v>112</v>
      </c>
      <c r="L33" s="22">
        <f>'WEEKLY COMPETITIVE REPORT'!L33</f>
        <v>96</v>
      </c>
      <c r="M33" s="64">
        <f>'WEEKLY COMPETITIVE REPORT'!M33</f>
        <v>11.842105263157904</v>
      </c>
      <c r="N33" s="14">
        <f t="shared" si="3"/>
        <v>63.338301043219076</v>
      </c>
      <c r="O33" s="37">
        <f>'WEEKLY COMPETITIVE REPORT'!O33</f>
        <v>10</v>
      </c>
      <c r="P33" s="14">
        <f>'WEEKLY COMPETITIVE REPORT'!P33/Y4</f>
        <v>705.4148037754595</v>
      </c>
      <c r="Q33" s="14">
        <f>'WEEKLY COMPETITIVE REPORT'!Q33/Y17</f>
        <v>0.23732876712328768</v>
      </c>
      <c r="R33" s="22">
        <f>'WEEKLY COMPETITIVE REPORT'!R33</f>
        <v>131</v>
      </c>
      <c r="S33" s="22">
        <f>'WEEKLY COMPETITIVE REPORT'!S33</f>
        <v>176</v>
      </c>
      <c r="T33" s="64">
        <f>'WEEKLY COMPETITIVE REPORT'!T33</f>
        <v>-18.03751803751804</v>
      </c>
      <c r="U33" s="14">
        <f>'WEEKLY COMPETITIVE REPORT'!U33/Y4</f>
        <v>20480.625931445604</v>
      </c>
      <c r="V33" s="14">
        <f t="shared" si="4"/>
        <v>70.54148037754595</v>
      </c>
      <c r="W33" s="25">
        <f t="shared" si="5"/>
        <v>21186.040735221064</v>
      </c>
      <c r="X33" s="22">
        <f>'WEEKLY COMPETITIVE REPORT'!X33</f>
        <v>3497</v>
      </c>
      <c r="Y33" s="56">
        <f>'WEEKLY COMPETITIVE REPORT'!Y33</f>
        <v>3628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169</v>
      </c>
      <c r="I34" s="32">
        <f>SUM(I14:I33)</f>
        <v>131807.00447093887</v>
      </c>
      <c r="J34" s="31">
        <f>SUM(J14:J33)</f>
        <v>108126.51334408538</v>
      </c>
      <c r="K34" s="31">
        <f>SUM(K14:K33)</f>
        <v>21750</v>
      </c>
      <c r="L34" s="31">
        <f>SUM(L14:L33)</f>
        <v>19453</v>
      </c>
      <c r="M34" s="64">
        <f>'WEEKLY COMPETITIVE REPORT'!M34</f>
        <v>-54.43848201253542</v>
      </c>
      <c r="N34" s="32">
        <f>I34/H34</f>
        <v>779.9231033783366</v>
      </c>
      <c r="O34" s="40">
        <f>'WEEKLY COMPETITIVE REPORT'!O34</f>
        <v>169</v>
      </c>
      <c r="P34" s="31">
        <f>SUM(P14:P33)</f>
        <v>185726.52757078983</v>
      </c>
      <c r="Q34" s="31">
        <f>SUM(Q14:Q33)</f>
        <v>162926.61116220593</v>
      </c>
      <c r="R34" s="31">
        <f>SUM(R14:R33)</f>
        <v>33167</v>
      </c>
      <c r="S34" s="31">
        <f>SUM(S14:S33)</f>
        <v>32203</v>
      </c>
      <c r="T34" s="65">
        <f>P34/Q34-100%</f>
        <v>0.13993979403330759</v>
      </c>
      <c r="U34" s="31">
        <f>SUM(U14:U33)</f>
        <v>2752323.946059177</v>
      </c>
      <c r="V34" s="32">
        <f>P34/O34</f>
        <v>1098.9735359218332</v>
      </c>
      <c r="W34" s="31">
        <f>SUM(W14:W33)</f>
        <v>2938050.4736299664</v>
      </c>
      <c r="X34" s="31">
        <f>SUM(X14:X33)</f>
        <v>516146</v>
      </c>
      <c r="Y34" s="35">
        <f>SUM(Y14:Y33)</f>
        <v>549313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2012-10-18T10:46:48Z</dcterms:modified>
  <cp:category/>
  <cp:version/>
  <cp:contentType/>
  <cp:contentStatus/>
</cp:coreProperties>
</file>