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30" windowWidth="25200" windowHeight="90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<sst xmlns="http://schemas.openxmlformats.org/spreadsheetml/2006/main" count="268" uniqueCount="96">
  <si>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</si>
  <si>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</si>
  <si>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</si>
  <si>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</si>
  <si>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</si>
  <si>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</si>
  <si>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</si>
  <si>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</si>
  <si>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</si>
  <si>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</si>
  <si>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</si>
  <si>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</si>
  <si>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</si>
  <si>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</si>
  <si>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</si>
  <si>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</si>
  <si>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</si>
  <si>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</si>
  <si>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</si>
  <si>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</si>
  <si>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</si>
  <si>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</si>
  <si>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</si>
  <si>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</si>
  <si>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</si>
  <si>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</si>
  <si>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</si>
  <si>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</si>
  <si>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</si>
  <si>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</si>
  <si>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</si>
  <si>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</si>
  <si>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</si>
  <si>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</si>
  <si>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</si>
  <si>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</si>
  <si>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</si>
  <si>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</si>
  <si>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</si>
  <si>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</si>
  <si>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</si>
  <si>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</si>
  <si>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</si>
  <si>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</si>
  <si>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</si>
  <si>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</si>
  <si>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</si>
  <si>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</si>
  <si>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</si>
  <si>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</si>
  <si>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</si>
  <si>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</si>
  <si>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SKYFALL</t>
  </si>
  <si>
    <t>HOBBIT: AN UNEXPECTED JOURNEY</t>
  </si>
  <si>
    <t>HOBIT: NEPRIČAKOVANO POTOVANJE</t>
  </si>
  <si>
    <t>LOVE IS ALL YOU NEED</t>
  </si>
  <si>
    <t>LJUBEZEN JE VSE KAR POTREBUJEŠ</t>
  </si>
  <si>
    <t>LIFE OF PI</t>
  </si>
  <si>
    <t>PIJEVO ŽIVLJENJE</t>
  </si>
  <si>
    <t>FOX</t>
  </si>
  <si>
    <t>THIS IS 40</t>
  </si>
  <si>
    <t>TO SO 40</t>
  </si>
  <si>
    <t>UNI</t>
  </si>
  <si>
    <t>JACK REACHER</t>
  </si>
  <si>
    <t>SAMMY'S ADVENTURES 2</t>
  </si>
  <si>
    <t>SAMOVA PUSTOLOVŠČINA 2</t>
  </si>
  <si>
    <t>7 PSYCHOPATHS</t>
  </si>
  <si>
    <t>SEDEM PSIHOPATOV IN SHIH TZU</t>
  </si>
  <si>
    <t>IMPOSSIBLE</t>
  </si>
  <si>
    <t>NEMOGOČE</t>
  </si>
  <si>
    <t>ANNA KARENINA</t>
  </si>
  <si>
    <t>ANA KARENINA</t>
  </si>
  <si>
    <t>AMOUR</t>
  </si>
  <si>
    <t>LJUBEZEN</t>
  </si>
  <si>
    <t>PARENTAL GUIDANCE</t>
  </si>
  <si>
    <t>BREZ NADZORA STARŠEV</t>
  </si>
  <si>
    <t>DJANGO UNCHAINED</t>
  </si>
  <si>
    <t>DJANGO BREZ OKOVOV</t>
  </si>
  <si>
    <t>ZERO DARK THIRTY</t>
  </si>
  <si>
    <t>00:30 TAJNA OPERACIJA</t>
  </si>
  <si>
    <t>TEXAS CHAINSAW 3D</t>
  </si>
  <si>
    <t>TEKSAŠKI POKOL Z MOTORKO 3D</t>
  </si>
  <si>
    <t>24 - Jan</t>
  </si>
  <si>
    <t>30 - Jan</t>
  </si>
  <si>
    <t>25 - Jan</t>
  </si>
  <si>
    <t>27 - Jan</t>
  </si>
  <si>
    <t>LINCOLN</t>
  </si>
  <si>
    <t>ABRAHAM LINCOLN: LOVEC NA VAMPIRJE</t>
  </si>
  <si>
    <t>LAST STAND</t>
  </si>
  <si>
    <t>ZADNJA BITKA</t>
  </si>
  <si>
    <t>THE HUNT</t>
  </si>
  <si>
    <t>LOV</t>
  </si>
  <si>
    <t>MOVIE 43</t>
  </si>
  <si>
    <t>FILM 43</t>
  </si>
  <si>
    <t>HOTEL TRANSYLVANIA 3D</t>
  </si>
  <si>
    <t>HOTEL TRANSILVANIJA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</si>
</sst>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T34" sqref="T3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84</v>
      </c>
      <c r="L4" s="20"/>
      <c r="M4" s="81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82</v>
      </c>
      <c r="L5" s="7"/>
      <c r="M5" s="82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41305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92</v>
      </c>
      <c r="D14" s="4" t="s">
        <v>93</v>
      </c>
      <c r="E14" s="15" t="s">
        <v>46</v>
      </c>
      <c r="F14" s="15" t="s">
        <v>36</v>
      </c>
      <c r="G14" s="37">
        <v>1</v>
      </c>
      <c r="H14" s="37">
        <v>8</v>
      </c>
      <c r="I14" s="14">
        <v>18940</v>
      </c>
      <c r="J14" s="14"/>
      <c r="K14" s="22">
        <v>3584</v>
      </c>
      <c r="L14" s="22"/>
      <c r="M14" s="64"/>
      <c r="N14" s="14">
        <f aca="true" t="shared" si="0" ref="N14:N34">I14/H14</f>
        <v>2367.5</v>
      </c>
      <c r="O14" s="37">
        <v>8</v>
      </c>
      <c r="P14" s="22">
        <v>27178</v>
      </c>
      <c r="Q14" s="22"/>
      <c r="R14" s="22">
        <v>5800</v>
      </c>
      <c r="S14" s="22"/>
      <c r="T14" s="64"/>
      <c r="U14" s="75">
        <v>570</v>
      </c>
      <c r="V14" s="14">
        <f aca="true" t="shared" si="1" ref="V14:V34">P14/O14</f>
        <v>3397.25</v>
      </c>
      <c r="W14" s="75">
        <f aca="true" t="shared" si="2" ref="W14:W34">SUM(U14,P14)</f>
        <v>27748</v>
      </c>
      <c r="X14" s="75">
        <v>256</v>
      </c>
      <c r="Y14" s="76">
        <f aca="true" t="shared" si="3" ref="Y14:Y33">SUM(X14,R14)</f>
        <v>6056</v>
      </c>
    </row>
    <row r="15" spans="1:25" ht="12.75">
      <c r="A15" s="72">
        <v>2</v>
      </c>
      <c r="B15" s="72">
        <v>1</v>
      </c>
      <c r="C15" s="4" t="s">
        <v>76</v>
      </c>
      <c r="D15" s="4" t="s">
        <v>77</v>
      </c>
      <c r="E15" s="15" t="s">
        <v>50</v>
      </c>
      <c r="F15" s="15" t="s">
        <v>49</v>
      </c>
      <c r="G15" s="37">
        <v>2</v>
      </c>
      <c r="H15" s="37">
        <v>13</v>
      </c>
      <c r="I15" s="14">
        <v>13879</v>
      </c>
      <c r="J15" s="14">
        <v>26525</v>
      </c>
      <c r="K15" s="99">
        <v>2492</v>
      </c>
      <c r="L15" s="99">
        <v>4858</v>
      </c>
      <c r="M15" s="64">
        <f aca="true" t="shared" si="4" ref="M15:M20">(I15/J15*100)-100</f>
        <v>-47.67577756833177</v>
      </c>
      <c r="N15" s="14">
        <f t="shared" si="0"/>
        <v>1067.6153846153845</v>
      </c>
      <c r="O15" s="38">
        <v>13</v>
      </c>
      <c r="P15" s="14">
        <v>23567</v>
      </c>
      <c r="Q15" s="14">
        <v>46232</v>
      </c>
      <c r="R15" s="14">
        <v>4749</v>
      </c>
      <c r="S15" s="14">
        <v>9597</v>
      </c>
      <c r="T15" s="64">
        <f aca="true" t="shared" si="5" ref="T15:T20">(P15/Q15*100)-100</f>
        <v>-49.024485205052784</v>
      </c>
      <c r="U15" s="75">
        <v>48576</v>
      </c>
      <c r="V15" s="14">
        <f t="shared" si="1"/>
        <v>1812.8461538461538</v>
      </c>
      <c r="W15" s="75">
        <f t="shared" si="2"/>
        <v>72143</v>
      </c>
      <c r="X15" s="75">
        <v>10263</v>
      </c>
      <c r="Y15" s="76">
        <f t="shared" si="3"/>
        <v>15012</v>
      </c>
    </row>
    <row r="16" spans="1:25" ht="12.75">
      <c r="A16" s="72">
        <v>3</v>
      </c>
      <c r="B16" s="72">
        <v>2</v>
      </c>
      <c r="C16" s="4" t="s">
        <v>70</v>
      </c>
      <c r="D16" s="4" t="s">
        <v>71</v>
      </c>
      <c r="E16" s="15" t="s">
        <v>62</v>
      </c>
      <c r="F16" s="15" t="s">
        <v>36</v>
      </c>
      <c r="G16" s="37">
        <v>3</v>
      </c>
      <c r="H16" s="37">
        <v>14</v>
      </c>
      <c r="I16" s="24">
        <v>10103</v>
      </c>
      <c r="J16" s="24">
        <v>17388</v>
      </c>
      <c r="K16" s="24">
        <v>1866</v>
      </c>
      <c r="L16" s="24">
        <v>3208</v>
      </c>
      <c r="M16" s="64">
        <f t="shared" si="4"/>
        <v>-41.89671037497125</v>
      </c>
      <c r="N16" s="14">
        <f t="shared" si="0"/>
        <v>721.6428571428571</v>
      </c>
      <c r="O16" s="37">
        <v>14</v>
      </c>
      <c r="P16" s="14">
        <v>18843</v>
      </c>
      <c r="Q16" s="14">
        <v>27207</v>
      </c>
      <c r="R16" s="14">
        <v>4149</v>
      </c>
      <c r="S16" s="14">
        <v>5614</v>
      </c>
      <c r="T16" s="64">
        <f t="shared" si="5"/>
        <v>-30.742088433123826</v>
      </c>
      <c r="U16" s="75">
        <v>55490</v>
      </c>
      <c r="V16" s="14">
        <f t="shared" si="1"/>
        <v>1345.9285714285713</v>
      </c>
      <c r="W16" s="75">
        <f t="shared" si="2"/>
        <v>74333</v>
      </c>
      <c r="X16" s="75">
        <v>11323</v>
      </c>
      <c r="Y16" s="76">
        <f t="shared" si="3"/>
        <v>15472</v>
      </c>
    </row>
    <row r="17" spans="1:25" ht="12.75">
      <c r="A17" s="72">
        <v>4</v>
      </c>
      <c r="B17" s="72">
        <v>5</v>
      </c>
      <c r="C17" s="4" t="s">
        <v>64</v>
      </c>
      <c r="D17" s="4" t="s">
        <v>65</v>
      </c>
      <c r="E17" s="15" t="s">
        <v>46</v>
      </c>
      <c r="F17" s="15" t="s">
        <v>42</v>
      </c>
      <c r="G17" s="37">
        <v>4</v>
      </c>
      <c r="H17" s="37">
        <v>15</v>
      </c>
      <c r="I17" s="96">
        <v>6928</v>
      </c>
      <c r="J17" s="96">
        <v>11274</v>
      </c>
      <c r="K17" s="100">
        <v>1290</v>
      </c>
      <c r="L17" s="100">
        <v>2099</v>
      </c>
      <c r="M17" s="64">
        <f t="shared" si="4"/>
        <v>-38.54887351428064</v>
      </c>
      <c r="N17" s="14">
        <f t="shared" si="0"/>
        <v>461.8666666666667</v>
      </c>
      <c r="O17" s="73">
        <v>15</v>
      </c>
      <c r="P17" s="14">
        <v>9082</v>
      </c>
      <c r="Q17" s="14">
        <v>16218</v>
      </c>
      <c r="R17" s="14">
        <v>1871</v>
      </c>
      <c r="S17" s="14">
        <v>3242</v>
      </c>
      <c r="T17" s="64">
        <f t="shared" si="5"/>
        <v>-44.000493279072636</v>
      </c>
      <c r="U17" s="75">
        <v>60854</v>
      </c>
      <c r="V17" s="14">
        <f t="shared" si="1"/>
        <v>605.4666666666667</v>
      </c>
      <c r="W17" s="75">
        <f t="shared" si="2"/>
        <v>69936</v>
      </c>
      <c r="X17" s="75">
        <v>12302</v>
      </c>
      <c r="Y17" s="76">
        <f t="shared" si="3"/>
        <v>14173</v>
      </c>
    </row>
    <row r="18" spans="1:25" ht="13.5" customHeight="1">
      <c r="A18" s="72">
        <v>5</v>
      </c>
      <c r="B18" s="72">
        <v>6</v>
      </c>
      <c r="C18" s="4" t="s">
        <v>57</v>
      </c>
      <c r="D18" s="4" t="s">
        <v>58</v>
      </c>
      <c r="E18" s="15" t="s">
        <v>59</v>
      </c>
      <c r="F18" s="15" t="s">
        <v>42</v>
      </c>
      <c r="G18" s="37">
        <v>6</v>
      </c>
      <c r="H18" s="37">
        <v>16</v>
      </c>
      <c r="I18" s="14">
        <v>5141</v>
      </c>
      <c r="J18" s="14">
        <v>10372</v>
      </c>
      <c r="K18" s="24">
        <v>858</v>
      </c>
      <c r="L18" s="24">
        <v>1684</v>
      </c>
      <c r="M18" s="64">
        <f t="shared" si="4"/>
        <v>-50.43386039336676</v>
      </c>
      <c r="N18" s="14">
        <f t="shared" si="0"/>
        <v>321.3125</v>
      </c>
      <c r="O18" s="38">
        <v>16</v>
      </c>
      <c r="P18" s="14">
        <v>8513</v>
      </c>
      <c r="Q18" s="14">
        <v>14831</v>
      </c>
      <c r="R18" s="14">
        <v>1508</v>
      </c>
      <c r="S18" s="14">
        <v>2574</v>
      </c>
      <c r="T18" s="64">
        <f t="shared" si="5"/>
        <v>-42.599959544197965</v>
      </c>
      <c r="U18" s="75">
        <v>160571</v>
      </c>
      <c r="V18" s="14">
        <f t="shared" si="1"/>
        <v>532.0625</v>
      </c>
      <c r="W18" s="75">
        <f t="shared" si="2"/>
        <v>169084</v>
      </c>
      <c r="X18" s="75">
        <v>28929</v>
      </c>
      <c r="Y18" s="76">
        <f t="shared" si="3"/>
        <v>30437</v>
      </c>
    </row>
    <row r="19" spans="1:25" ht="12.75">
      <c r="A19" s="72">
        <v>6</v>
      </c>
      <c r="B19" s="72">
        <v>4</v>
      </c>
      <c r="C19" s="4" t="s">
        <v>74</v>
      </c>
      <c r="D19" s="4" t="s">
        <v>75</v>
      </c>
      <c r="E19" s="15" t="s">
        <v>59</v>
      </c>
      <c r="F19" s="15" t="s">
        <v>42</v>
      </c>
      <c r="G19" s="37">
        <v>3</v>
      </c>
      <c r="H19" s="37">
        <v>6</v>
      </c>
      <c r="I19" s="24">
        <v>5963</v>
      </c>
      <c r="J19" s="24">
        <v>11498</v>
      </c>
      <c r="K19" s="97">
        <v>1139</v>
      </c>
      <c r="L19" s="97">
        <v>2220</v>
      </c>
      <c r="M19" s="64">
        <f t="shared" si="4"/>
        <v>-48.138806748999826</v>
      </c>
      <c r="N19" s="14">
        <f t="shared" si="0"/>
        <v>993.8333333333334</v>
      </c>
      <c r="O19" s="73">
        <v>6</v>
      </c>
      <c r="P19" s="22">
        <v>8021</v>
      </c>
      <c r="Q19" s="22">
        <v>16842</v>
      </c>
      <c r="R19" s="22">
        <v>1696</v>
      </c>
      <c r="S19" s="22">
        <v>3592</v>
      </c>
      <c r="T19" s="64">
        <f t="shared" si="5"/>
        <v>-52.37501484384278</v>
      </c>
      <c r="U19" s="75">
        <v>31189</v>
      </c>
      <c r="V19" s="14">
        <f t="shared" si="1"/>
        <v>1336.8333333333333</v>
      </c>
      <c r="W19" s="75">
        <f t="shared" si="2"/>
        <v>39210</v>
      </c>
      <c r="X19" s="75">
        <v>6599</v>
      </c>
      <c r="Y19" s="76">
        <f t="shared" si="3"/>
        <v>8295</v>
      </c>
    </row>
    <row r="20" spans="1:25" ht="12.75">
      <c r="A20" s="72">
        <v>7</v>
      </c>
      <c r="B20" s="72">
        <v>3</v>
      </c>
      <c r="C20" s="4" t="s">
        <v>80</v>
      </c>
      <c r="D20" s="4" t="s">
        <v>81</v>
      </c>
      <c r="E20" s="15" t="s">
        <v>46</v>
      </c>
      <c r="F20" s="15" t="s">
        <v>42</v>
      </c>
      <c r="G20" s="37">
        <v>2</v>
      </c>
      <c r="H20" s="37">
        <v>9</v>
      </c>
      <c r="I20" s="24">
        <v>5425</v>
      </c>
      <c r="J20" s="24">
        <v>11724</v>
      </c>
      <c r="K20" s="22">
        <v>872</v>
      </c>
      <c r="L20" s="22">
        <v>1902</v>
      </c>
      <c r="M20" s="64">
        <f t="shared" si="4"/>
        <v>-53.72739679290345</v>
      </c>
      <c r="N20" s="14">
        <f t="shared" si="0"/>
        <v>602.7777777777778</v>
      </c>
      <c r="O20" s="37">
        <v>9</v>
      </c>
      <c r="P20" s="22">
        <v>7457</v>
      </c>
      <c r="Q20" s="22">
        <v>18404</v>
      </c>
      <c r="R20" s="22">
        <v>1331</v>
      </c>
      <c r="S20" s="22">
        <v>3431</v>
      </c>
      <c r="T20" s="64">
        <f t="shared" si="5"/>
        <v>-59.48163442729842</v>
      </c>
      <c r="U20" s="75">
        <v>21808</v>
      </c>
      <c r="V20" s="14">
        <f t="shared" si="1"/>
        <v>828.5555555555555</v>
      </c>
      <c r="W20" s="75">
        <f t="shared" si="2"/>
        <v>29265</v>
      </c>
      <c r="X20" s="75">
        <v>3987</v>
      </c>
      <c r="Y20" s="76">
        <f t="shared" si="3"/>
        <v>5318</v>
      </c>
    </row>
    <row r="21" spans="1:25" ht="12.75">
      <c r="A21" s="72">
        <v>8</v>
      </c>
      <c r="B21" s="72" t="s">
        <v>48</v>
      </c>
      <c r="C21" s="4" t="s">
        <v>88</v>
      </c>
      <c r="D21" s="4" t="s">
        <v>89</v>
      </c>
      <c r="E21" s="15" t="s">
        <v>46</v>
      </c>
      <c r="F21" s="15" t="s">
        <v>42</v>
      </c>
      <c r="G21" s="37">
        <v>1</v>
      </c>
      <c r="H21" s="37">
        <v>8</v>
      </c>
      <c r="I21" s="14">
        <v>4916</v>
      </c>
      <c r="J21" s="14"/>
      <c r="K21" s="99">
        <v>921</v>
      </c>
      <c r="L21" s="99"/>
      <c r="M21" s="64"/>
      <c r="N21" s="14">
        <f t="shared" si="0"/>
        <v>614.5</v>
      </c>
      <c r="O21" s="38">
        <v>8</v>
      </c>
      <c r="P21" s="14">
        <v>7304</v>
      </c>
      <c r="Q21" s="14"/>
      <c r="R21" s="14">
        <v>1552</v>
      </c>
      <c r="S21" s="14"/>
      <c r="T21" s="64"/>
      <c r="U21" s="75"/>
      <c r="V21" s="14">
        <f t="shared" si="1"/>
        <v>913</v>
      </c>
      <c r="W21" s="75">
        <f t="shared" si="2"/>
        <v>7304</v>
      </c>
      <c r="X21" s="75"/>
      <c r="Y21" s="76">
        <f t="shared" si="3"/>
        <v>1552</v>
      </c>
    </row>
    <row r="22" spans="1:25" ht="12.75">
      <c r="A22" s="72">
        <v>9</v>
      </c>
      <c r="B22" s="72" t="s">
        <v>48</v>
      </c>
      <c r="C22" s="4" t="s">
        <v>86</v>
      </c>
      <c r="D22" s="4" t="s">
        <v>87</v>
      </c>
      <c r="E22" s="15" t="s">
        <v>59</v>
      </c>
      <c r="F22" s="15" t="s">
        <v>42</v>
      </c>
      <c r="G22" s="37">
        <v>1</v>
      </c>
      <c r="H22" s="37">
        <v>2</v>
      </c>
      <c r="I22" s="24">
        <v>3437</v>
      </c>
      <c r="J22" s="24"/>
      <c r="K22" s="24">
        <v>580</v>
      </c>
      <c r="L22" s="24"/>
      <c r="M22" s="64"/>
      <c r="N22" s="14">
        <f t="shared" si="0"/>
        <v>1718.5</v>
      </c>
      <c r="O22" s="73">
        <v>2</v>
      </c>
      <c r="P22" s="14">
        <v>5758</v>
      </c>
      <c r="Q22" s="14"/>
      <c r="R22" s="14">
        <v>1048</v>
      </c>
      <c r="S22" s="14"/>
      <c r="T22" s="64"/>
      <c r="U22" s="75"/>
      <c r="V22" s="14">
        <f t="shared" si="1"/>
        <v>2879</v>
      </c>
      <c r="W22" s="75">
        <f t="shared" si="2"/>
        <v>5758</v>
      </c>
      <c r="X22" s="75"/>
      <c r="Y22" s="76">
        <f t="shared" si="3"/>
        <v>1048</v>
      </c>
    </row>
    <row r="23" spans="1:25" ht="12.75">
      <c r="A23" s="72">
        <v>10</v>
      </c>
      <c r="B23" s="72">
        <v>7</v>
      </c>
      <c r="C23" s="93" t="s">
        <v>53</v>
      </c>
      <c r="D23" s="93" t="s">
        <v>54</v>
      </c>
      <c r="E23" s="15" t="s">
        <v>46</v>
      </c>
      <c r="F23" s="15" t="s">
        <v>42</v>
      </c>
      <c r="G23" s="37">
        <v>7</v>
      </c>
      <c r="H23" s="37">
        <v>26</v>
      </c>
      <c r="I23" s="24">
        <v>3137</v>
      </c>
      <c r="J23" s="24">
        <v>8221</v>
      </c>
      <c r="K23" s="24">
        <v>560</v>
      </c>
      <c r="L23" s="24">
        <v>1375</v>
      </c>
      <c r="M23" s="64">
        <f>(I23/J23*100)-100</f>
        <v>-61.84162510643474</v>
      </c>
      <c r="N23" s="14">
        <f t="shared" si="0"/>
        <v>120.65384615384616</v>
      </c>
      <c r="O23" s="37">
        <v>26</v>
      </c>
      <c r="P23" s="14">
        <v>5391</v>
      </c>
      <c r="Q23" s="14">
        <v>12000</v>
      </c>
      <c r="R23" s="14">
        <v>995</v>
      </c>
      <c r="S23" s="14">
        <v>2151</v>
      </c>
      <c r="T23" s="64">
        <f>(P23/Q23*100)-100</f>
        <v>-55.075</v>
      </c>
      <c r="U23" s="89">
        <v>474283</v>
      </c>
      <c r="V23" s="14">
        <f t="shared" si="1"/>
        <v>207.34615384615384</v>
      </c>
      <c r="W23" s="75">
        <f t="shared" si="2"/>
        <v>479674</v>
      </c>
      <c r="X23" s="77">
        <v>85386</v>
      </c>
      <c r="Y23" s="76">
        <f t="shared" si="3"/>
        <v>86381</v>
      </c>
    </row>
    <row r="24" spans="1:25" ht="12.75">
      <c r="A24" s="72">
        <v>11</v>
      </c>
      <c r="B24" s="72">
        <v>9</v>
      </c>
      <c r="C24" s="4" t="s">
        <v>63</v>
      </c>
      <c r="D24" s="4" t="s">
        <v>63</v>
      </c>
      <c r="E24" s="15" t="s">
        <v>51</v>
      </c>
      <c r="F24" s="15" t="s">
        <v>36</v>
      </c>
      <c r="G24" s="37">
        <v>5</v>
      </c>
      <c r="H24" s="37">
        <v>9</v>
      </c>
      <c r="I24" s="24">
        <v>2307</v>
      </c>
      <c r="J24" s="24">
        <v>4285</v>
      </c>
      <c r="K24" s="24">
        <v>411</v>
      </c>
      <c r="L24" s="24">
        <v>738</v>
      </c>
      <c r="M24" s="64">
        <f>(I24/J24*100)-100</f>
        <v>-46.1610268378063</v>
      </c>
      <c r="N24" s="14">
        <f t="shared" si="0"/>
        <v>256.3333333333333</v>
      </c>
      <c r="O24" s="38">
        <v>9</v>
      </c>
      <c r="P24" s="14">
        <v>3237</v>
      </c>
      <c r="Q24" s="14">
        <v>6375</v>
      </c>
      <c r="R24" s="14">
        <v>641</v>
      </c>
      <c r="S24" s="14">
        <v>1245</v>
      </c>
      <c r="T24" s="64">
        <f>(P24/Q24*100)-100</f>
        <v>-49.22352941176471</v>
      </c>
      <c r="U24" s="75">
        <v>65310</v>
      </c>
      <c r="V24" s="14">
        <f t="shared" si="1"/>
        <v>359.6666666666667</v>
      </c>
      <c r="W24" s="75">
        <f t="shared" si="2"/>
        <v>68547</v>
      </c>
      <c r="X24" s="77">
        <v>13010</v>
      </c>
      <c r="Y24" s="76">
        <f t="shared" si="3"/>
        <v>13651</v>
      </c>
    </row>
    <row r="25" spans="1:25" ht="12.75" customHeight="1">
      <c r="A25" s="72">
        <v>12</v>
      </c>
      <c r="B25" s="72">
        <v>8</v>
      </c>
      <c r="C25" s="4" t="s">
        <v>60</v>
      </c>
      <c r="D25" s="4" t="s">
        <v>61</v>
      </c>
      <c r="E25" s="15" t="s">
        <v>62</v>
      </c>
      <c r="F25" s="15" t="s">
        <v>36</v>
      </c>
      <c r="G25" s="37">
        <v>6</v>
      </c>
      <c r="H25" s="37">
        <v>11</v>
      </c>
      <c r="I25" s="24">
        <v>2257</v>
      </c>
      <c r="J25" s="24">
        <v>5570</v>
      </c>
      <c r="K25" s="98">
        <v>376</v>
      </c>
      <c r="L25" s="98">
        <v>987</v>
      </c>
      <c r="M25" s="64">
        <f>(I25/J25*100)-100</f>
        <v>-59.47935368043088</v>
      </c>
      <c r="N25" s="14">
        <f t="shared" si="0"/>
        <v>205.1818181818182</v>
      </c>
      <c r="O25" s="73">
        <v>11</v>
      </c>
      <c r="P25" s="74">
        <v>3193</v>
      </c>
      <c r="Q25" s="74">
        <v>7890</v>
      </c>
      <c r="R25" s="102">
        <v>579</v>
      </c>
      <c r="S25" s="102">
        <v>1539</v>
      </c>
      <c r="T25" s="64">
        <f>(P25/Q25*100)-100</f>
        <v>-59.53105196451204</v>
      </c>
      <c r="U25" s="77">
        <v>113669</v>
      </c>
      <c r="V25" s="14">
        <f t="shared" si="1"/>
        <v>290.27272727272725</v>
      </c>
      <c r="W25" s="75">
        <f t="shared" si="2"/>
        <v>116862</v>
      </c>
      <c r="X25" s="75">
        <v>22528</v>
      </c>
      <c r="Y25" s="76">
        <f t="shared" si="3"/>
        <v>23107</v>
      </c>
    </row>
    <row r="26" spans="1:25" ht="12.75" customHeight="1">
      <c r="A26" s="72">
        <v>13</v>
      </c>
      <c r="B26" s="72">
        <v>12</v>
      </c>
      <c r="C26" s="4" t="s">
        <v>72</v>
      </c>
      <c r="D26" s="4" t="s">
        <v>73</v>
      </c>
      <c r="E26" s="15" t="s">
        <v>46</v>
      </c>
      <c r="F26" s="15" t="s">
        <v>49</v>
      </c>
      <c r="G26" s="37">
        <v>3</v>
      </c>
      <c r="H26" s="37">
        <v>1</v>
      </c>
      <c r="I26" s="14">
        <v>1453</v>
      </c>
      <c r="J26" s="14">
        <v>2674</v>
      </c>
      <c r="K26" s="22">
        <v>314</v>
      </c>
      <c r="L26" s="22">
        <v>565</v>
      </c>
      <c r="M26" s="64">
        <f>(I26/J26*100)-100</f>
        <v>-45.6619296933433</v>
      </c>
      <c r="N26" s="14">
        <f t="shared" si="0"/>
        <v>1453</v>
      </c>
      <c r="O26" s="73">
        <v>1</v>
      </c>
      <c r="P26" s="14">
        <v>3139</v>
      </c>
      <c r="Q26" s="14">
        <v>4252</v>
      </c>
      <c r="R26" s="14">
        <v>697</v>
      </c>
      <c r="S26" s="14">
        <v>920</v>
      </c>
      <c r="T26" s="64">
        <f>(P26/Q26*100)-100</f>
        <v>-26.17591721542803</v>
      </c>
      <c r="U26" s="101">
        <v>14899</v>
      </c>
      <c r="V26" s="14">
        <f t="shared" si="1"/>
        <v>3139</v>
      </c>
      <c r="W26" s="75">
        <f t="shared" si="2"/>
        <v>18038</v>
      </c>
      <c r="X26" s="75">
        <v>3335</v>
      </c>
      <c r="Y26" s="76">
        <f t="shared" si="3"/>
        <v>4032</v>
      </c>
    </row>
    <row r="27" spans="1:25" ht="12.75">
      <c r="A27" s="72">
        <v>14</v>
      </c>
      <c r="B27" s="72" t="s">
        <v>48</v>
      </c>
      <c r="C27" s="93" t="s">
        <v>90</v>
      </c>
      <c r="D27" s="93" t="s">
        <v>91</v>
      </c>
      <c r="E27" s="15" t="s">
        <v>46</v>
      </c>
      <c r="F27" s="15" t="s">
        <v>47</v>
      </c>
      <c r="G27" s="37">
        <v>1</v>
      </c>
      <c r="H27" s="37">
        <v>4</v>
      </c>
      <c r="I27" s="24">
        <v>1916</v>
      </c>
      <c r="J27" s="24"/>
      <c r="K27" s="14">
        <v>414</v>
      </c>
      <c r="L27" s="14"/>
      <c r="M27" s="64"/>
      <c r="N27" s="14">
        <f t="shared" si="0"/>
        <v>479</v>
      </c>
      <c r="O27" s="73">
        <v>4</v>
      </c>
      <c r="P27" s="14">
        <v>2776</v>
      </c>
      <c r="Q27" s="14"/>
      <c r="R27" s="14">
        <v>791</v>
      </c>
      <c r="S27" s="14"/>
      <c r="T27" s="64"/>
      <c r="U27" s="75"/>
      <c r="V27" s="14">
        <f t="shared" si="1"/>
        <v>694</v>
      </c>
      <c r="W27" s="75">
        <f t="shared" si="2"/>
        <v>2776</v>
      </c>
      <c r="X27" s="77"/>
      <c r="Y27" s="76">
        <f t="shared" si="3"/>
        <v>791</v>
      </c>
    </row>
    <row r="28" spans="1:25" ht="12.75">
      <c r="A28" s="72">
        <v>15</v>
      </c>
      <c r="B28" s="72">
        <v>10</v>
      </c>
      <c r="C28" s="4" t="s">
        <v>78</v>
      </c>
      <c r="D28" s="4" t="s">
        <v>79</v>
      </c>
      <c r="E28" s="15" t="s">
        <v>46</v>
      </c>
      <c r="F28" s="15" t="s">
        <v>42</v>
      </c>
      <c r="G28" s="37">
        <v>2</v>
      </c>
      <c r="H28" s="37">
        <v>8</v>
      </c>
      <c r="I28" s="24">
        <v>1383</v>
      </c>
      <c r="J28" s="24">
        <v>4058</v>
      </c>
      <c r="K28" s="14">
        <v>251</v>
      </c>
      <c r="L28" s="14">
        <v>750</v>
      </c>
      <c r="M28" s="64">
        <f aca="true" t="shared" si="6" ref="M28:M34">(I28/J28*100)-100</f>
        <v>-65.91917200591425</v>
      </c>
      <c r="N28" s="14">
        <f t="shared" si="0"/>
        <v>172.875</v>
      </c>
      <c r="O28" s="73">
        <v>8</v>
      </c>
      <c r="P28" s="22">
        <v>2212</v>
      </c>
      <c r="Q28" s="22">
        <v>6295</v>
      </c>
      <c r="R28" s="22">
        <v>437</v>
      </c>
      <c r="S28" s="22">
        <v>1316</v>
      </c>
      <c r="T28" s="64">
        <f aca="true" t="shared" si="7" ref="T28:T34">(P28/Q28*100)-100</f>
        <v>-64.86100079428118</v>
      </c>
      <c r="U28" s="75">
        <v>6295</v>
      </c>
      <c r="V28" s="14">
        <f t="shared" si="1"/>
        <v>276.5</v>
      </c>
      <c r="W28" s="75">
        <f t="shared" si="2"/>
        <v>8507</v>
      </c>
      <c r="X28" s="77">
        <v>1316</v>
      </c>
      <c r="Y28" s="76">
        <f t="shared" si="3"/>
        <v>1753</v>
      </c>
    </row>
    <row r="29" spans="1:25" ht="12.75">
      <c r="A29" s="72">
        <v>16</v>
      </c>
      <c r="B29" s="72">
        <v>15</v>
      </c>
      <c r="C29" s="4" t="s">
        <v>68</v>
      </c>
      <c r="D29" s="4" t="s">
        <v>69</v>
      </c>
      <c r="E29" s="15" t="s">
        <v>46</v>
      </c>
      <c r="F29" s="15" t="s">
        <v>42</v>
      </c>
      <c r="G29" s="37">
        <v>4</v>
      </c>
      <c r="H29" s="37">
        <v>5</v>
      </c>
      <c r="I29" s="24">
        <v>1194</v>
      </c>
      <c r="J29" s="24">
        <v>1652</v>
      </c>
      <c r="K29" s="24">
        <v>239</v>
      </c>
      <c r="L29" s="24">
        <v>306</v>
      </c>
      <c r="M29" s="64">
        <f t="shared" si="6"/>
        <v>-27.723970944309926</v>
      </c>
      <c r="N29" s="14">
        <f t="shared" si="0"/>
        <v>238.8</v>
      </c>
      <c r="O29" s="38">
        <v>5</v>
      </c>
      <c r="P29" s="14">
        <v>1900</v>
      </c>
      <c r="Q29" s="14">
        <v>2603</v>
      </c>
      <c r="R29" s="14">
        <v>415</v>
      </c>
      <c r="S29" s="14">
        <v>521</v>
      </c>
      <c r="T29" s="64">
        <f t="shared" si="7"/>
        <v>-27.00729927007299</v>
      </c>
      <c r="U29" s="75">
        <v>16838</v>
      </c>
      <c r="V29" s="14">
        <f t="shared" si="1"/>
        <v>380</v>
      </c>
      <c r="W29" s="75">
        <f t="shared" si="2"/>
        <v>18738</v>
      </c>
      <c r="X29" s="77">
        <v>3416</v>
      </c>
      <c r="Y29" s="76">
        <f t="shared" si="3"/>
        <v>3831</v>
      </c>
    </row>
    <row r="30" spans="1:25" ht="12.75">
      <c r="A30" s="72">
        <v>17</v>
      </c>
      <c r="B30" s="72">
        <v>14</v>
      </c>
      <c r="C30" s="4" t="s">
        <v>55</v>
      </c>
      <c r="D30" s="4" t="s">
        <v>56</v>
      </c>
      <c r="E30" s="15" t="s">
        <v>46</v>
      </c>
      <c r="F30" s="15" t="s">
        <v>47</v>
      </c>
      <c r="G30" s="37">
        <v>7</v>
      </c>
      <c r="H30" s="37">
        <v>4</v>
      </c>
      <c r="I30" s="24">
        <v>980</v>
      </c>
      <c r="J30" s="24">
        <v>2116</v>
      </c>
      <c r="K30" s="14">
        <v>190</v>
      </c>
      <c r="L30" s="14">
        <v>437</v>
      </c>
      <c r="M30" s="64">
        <f t="shared" si="6"/>
        <v>-53.68620037807184</v>
      </c>
      <c r="N30" s="14">
        <f t="shared" si="0"/>
        <v>245</v>
      </c>
      <c r="O30" s="73">
        <v>4</v>
      </c>
      <c r="P30" s="14">
        <v>1492</v>
      </c>
      <c r="Q30" s="14">
        <v>3484</v>
      </c>
      <c r="R30" s="14">
        <v>309</v>
      </c>
      <c r="S30" s="14">
        <v>747</v>
      </c>
      <c r="T30" s="64">
        <f t="shared" si="7"/>
        <v>-57.175660160734786</v>
      </c>
      <c r="U30" s="75">
        <v>29359</v>
      </c>
      <c r="V30" s="14">
        <f t="shared" si="1"/>
        <v>373</v>
      </c>
      <c r="W30" s="75">
        <f t="shared" si="2"/>
        <v>30851</v>
      </c>
      <c r="X30" s="75">
        <v>6044</v>
      </c>
      <c r="Y30" s="76">
        <f t="shared" si="3"/>
        <v>6353</v>
      </c>
    </row>
    <row r="31" spans="1:25" ht="12.75">
      <c r="A31" s="72">
        <v>18</v>
      </c>
      <c r="B31" s="72">
        <v>13</v>
      </c>
      <c r="C31" s="95" t="s">
        <v>66</v>
      </c>
      <c r="D31" s="4" t="s">
        <v>67</v>
      </c>
      <c r="E31" s="15" t="s">
        <v>46</v>
      </c>
      <c r="F31" s="15" t="s">
        <v>47</v>
      </c>
      <c r="G31" s="37">
        <v>4</v>
      </c>
      <c r="H31" s="37">
        <v>4</v>
      </c>
      <c r="I31" s="96">
        <v>744</v>
      </c>
      <c r="J31" s="96">
        <v>2552</v>
      </c>
      <c r="K31" s="100">
        <v>151</v>
      </c>
      <c r="L31" s="100">
        <v>488</v>
      </c>
      <c r="M31" s="64">
        <f t="shared" si="6"/>
        <v>-70.84639498432603</v>
      </c>
      <c r="N31" s="14">
        <f t="shared" si="0"/>
        <v>186</v>
      </c>
      <c r="O31" s="73">
        <v>4</v>
      </c>
      <c r="P31" s="22">
        <v>1120</v>
      </c>
      <c r="Q31" s="22">
        <v>4010</v>
      </c>
      <c r="R31" s="22">
        <v>261</v>
      </c>
      <c r="S31" s="22">
        <v>846</v>
      </c>
      <c r="T31" s="64">
        <f t="shared" si="7"/>
        <v>-72.06982543640898</v>
      </c>
      <c r="U31" s="94">
        <v>19544</v>
      </c>
      <c r="V31" s="14">
        <f t="shared" si="1"/>
        <v>280</v>
      </c>
      <c r="W31" s="75">
        <f t="shared" si="2"/>
        <v>20664</v>
      </c>
      <c r="X31" s="75">
        <v>3946</v>
      </c>
      <c r="Y31" s="76">
        <f t="shared" si="3"/>
        <v>4207</v>
      </c>
    </row>
    <row r="32" spans="1:25" ht="12.75">
      <c r="A32" s="72">
        <v>19</v>
      </c>
      <c r="B32" s="72">
        <v>16</v>
      </c>
      <c r="C32" s="4" t="s">
        <v>52</v>
      </c>
      <c r="D32" s="4" t="s">
        <v>52</v>
      </c>
      <c r="E32" s="15" t="s">
        <v>50</v>
      </c>
      <c r="F32" s="15" t="s">
        <v>49</v>
      </c>
      <c r="G32" s="37">
        <v>13</v>
      </c>
      <c r="H32" s="37">
        <v>14</v>
      </c>
      <c r="I32" s="14">
        <v>604</v>
      </c>
      <c r="J32" s="14">
        <v>1774</v>
      </c>
      <c r="K32" s="14">
        <v>102</v>
      </c>
      <c r="L32" s="14">
        <v>342</v>
      </c>
      <c r="M32" s="64">
        <f t="shared" si="6"/>
        <v>-65.95264937993235</v>
      </c>
      <c r="N32" s="14">
        <f t="shared" si="0"/>
        <v>43.142857142857146</v>
      </c>
      <c r="O32" s="73">
        <v>14</v>
      </c>
      <c r="P32" s="22">
        <v>912</v>
      </c>
      <c r="Q32" s="22">
        <v>2301</v>
      </c>
      <c r="R32" s="22">
        <v>158</v>
      </c>
      <c r="S32" s="22">
        <v>447</v>
      </c>
      <c r="T32" s="64">
        <f t="shared" si="7"/>
        <v>-60.36505867014342</v>
      </c>
      <c r="U32" s="94">
        <v>554686</v>
      </c>
      <c r="V32" s="14">
        <f t="shared" si="1"/>
        <v>65.14285714285714</v>
      </c>
      <c r="W32" s="75">
        <f t="shared" si="2"/>
        <v>555598</v>
      </c>
      <c r="X32" s="75">
        <v>110738</v>
      </c>
      <c r="Y32" s="76">
        <f t="shared" si="3"/>
        <v>110896</v>
      </c>
    </row>
    <row r="33" spans="1:25" ht="13.5" thickBot="1">
      <c r="A33" s="72">
        <v>20</v>
      </c>
      <c r="B33" s="72">
        <v>11</v>
      </c>
      <c r="C33" s="4" t="s">
        <v>94</v>
      </c>
      <c r="D33" s="4" t="s">
        <v>95</v>
      </c>
      <c r="E33" s="15" t="s">
        <v>50</v>
      </c>
      <c r="F33" s="15" t="s">
        <v>49</v>
      </c>
      <c r="G33" s="37">
        <v>15</v>
      </c>
      <c r="H33" s="37">
        <v>14</v>
      </c>
      <c r="I33" s="14">
        <v>573</v>
      </c>
      <c r="J33" s="14">
        <v>673</v>
      </c>
      <c r="K33" s="14">
        <v>124</v>
      </c>
      <c r="L33" s="14">
        <v>134</v>
      </c>
      <c r="M33" s="64">
        <f t="shared" si="6"/>
        <v>-14.858841010401193</v>
      </c>
      <c r="N33" s="14">
        <f t="shared" si="0"/>
        <v>40.92857142857143</v>
      </c>
      <c r="O33" s="73">
        <v>14</v>
      </c>
      <c r="P33" s="14">
        <v>597</v>
      </c>
      <c r="Q33" s="14">
        <v>673</v>
      </c>
      <c r="R33" s="14">
        <v>128</v>
      </c>
      <c r="S33" s="14">
        <v>134</v>
      </c>
      <c r="T33" s="64">
        <f t="shared" si="7"/>
        <v>-11.292719167904906</v>
      </c>
      <c r="U33" s="87">
        <v>198681</v>
      </c>
      <c r="V33" s="14">
        <f t="shared" si="1"/>
        <v>42.642857142857146</v>
      </c>
      <c r="W33" s="75">
        <f t="shared" si="2"/>
        <v>199278</v>
      </c>
      <c r="X33" s="87">
        <v>43348</v>
      </c>
      <c r="Y33" s="76">
        <f t="shared" si="3"/>
        <v>43476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191</v>
      </c>
      <c r="I34" s="31">
        <f>SUM(I14:I33)</f>
        <v>91280</v>
      </c>
      <c r="J34" s="31">
        <v>232940</v>
      </c>
      <c r="K34" s="31">
        <f>SUM(K14:K33)</f>
        <v>16734</v>
      </c>
      <c r="L34" s="31">
        <v>44683</v>
      </c>
      <c r="M34" s="68">
        <f t="shared" si="6"/>
        <v>-60.81394350476518</v>
      </c>
      <c r="N34" s="32">
        <f t="shared" si="0"/>
        <v>477.90575916230364</v>
      </c>
      <c r="O34" s="34">
        <f>SUM(O14:O33)</f>
        <v>191</v>
      </c>
      <c r="P34" s="31">
        <f>SUM(P14:P33)</f>
        <v>141692</v>
      </c>
      <c r="Q34" s="31">
        <v>348995</v>
      </c>
      <c r="R34" s="31">
        <f>SUM(R14:R33)</f>
        <v>29115</v>
      </c>
      <c r="S34" s="31">
        <v>70166</v>
      </c>
      <c r="T34" s="68">
        <f t="shared" si="7"/>
        <v>-59.39999140388831</v>
      </c>
      <c r="U34" s="78">
        <f>SUM(U14:U33)</f>
        <v>1872622</v>
      </c>
      <c r="V34" s="90">
        <f t="shared" si="1"/>
        <v>741.8429319371728</v>
      </c>
      <c r="W34" s="92">
        <f t="shared" si="2"/>
        <v>2014314</v>
      </c>
      <c r="X34" s="91">
        <f>SUM(X14:X33)</f>
        <v>366726</v>
      </c>
      <c r="Y34" s="35">
        <f>SUM(Y14:Y33)</f>
        <v>395841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25 - Jan</v>
      </c>
      <c r="L4" s="20"/>
      <c r="M4" s="62" t="str">
        <f>'WEEKLY COMPETITIVE REPORT'!M4</f>
        <v>27 -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24 - Jan</v>
      </c>
      <c r="L5" s="7"/>
      <c r="M5" s="63" t="str">
        <f>'WEEKLY COMPETITIVE REPORT'!M5</f>
        <v>30 -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41305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MOVIE 43</v>
      </c>
      <c r="D14" s="4" t="str">
        <f>'WEEKLY COMPETITIVE REPORT'!D14</f>
        <v>FILM 43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8</v>
      </c>
      <c r="I14" s="14">
        <f>'WEEKLY COMPETITIVE REPORT'!I14/Y4</f>
        <v>25092.73979862215</v>
      </c>
      <c r="J14" s="14">
        <f>'WEEKLY COMPETITIVE REPORT'!J14/Y4</f>
        <v>0</v>
      </c>
      <c r="K14" s="22">
        <f>'WEEKLY COMPETITIVE REPORT'!K14</f>
        <v>3584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3136.592474827769</v>
      </c>
      <c r="O14" s="37">
        <f>'WEEKLY COMPETITIVE REPORT'!O14</f>
        <v>8</v>
      </c>
      <c r="P14" s="14">
        <f>'WEEKLY COMPETITIVE REPORT'!P14/Y4</f>
        <v>36006.88924218336</v>
      </c>
      <c r="Q14" s="14">
        <f>'WEEKLY COMPETITIVE REPORT'!Q14/Y4</f>
        <v>0</v>
      </c>
      <c r="R14" s="22">
        <f>'WEEKLY COMPETITIVE REPORT'!R14</f>
        <v>5800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755.1669316375198</v>
      </c>
      <c r="V14" s="14">
        <f aca="true" t="shared" si="1" ref="V14:V20">P14/O14</f>
        <v>4500.86115527292</v>
      </c>
      <c r="W14" s="25">
        <f aca="true" t="shared" si="2" ref="W14:W20">P14+U14</f>
        <v>36762.05617382088</v>
      </c>
      <c r="X14" s="22">
        <f>'WEEKLY COMPETITIVE REPORT'!X14</f>
        <v>256</v>
      </c>
      <c r="Y14" s="56">
        <f>'WEEKLY COMPETITIVE REPORT'!Y14</f>
        <v>6056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DJANGO UNCHAINED</v>
      </c>
      <c r="D15" s="4" t="str">
        <f>'WEEKLY COMPETITIVE REPORT'!D15</f>
        <v>DJANGO BREZ OKOVOV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13</v>
      </c>
      <c r="I15" s="14">
        <f>'WEEKLY COMPETITIVE REPORT'!I15/Y4</f>
        <v>18387.652358240593</v>
      </c>
      <c r="J15" s="14">
        <f>'WEEKLY COMPETITIVE REPORT'!J15/Y4</f>
        <v>35141.75940646529</v>
      </c>
      <c r="K15" s="22">
        <f>'WEEKLY COMPETITIVE REPORT'!K15</f>
        <v>2492</v>
      </c>
      <c r="L15" s="22">
        <f>'WEEKLY COMPETITIVE REPORT'!L15</f>
        <v>4858</v>
      </c>
      <c r="M15" s="64">
        <f>'WEEKLY COMPETITIVE REPORT'!M15</f>
        <v>-47.67577756833177</v>
      </c>
      <c r="N15" s="14">
        <f t="shared" si="0"/>
        <v>1414.434796787738</v>
      </c>
      <c r="O15" s="37">
        <f>'WEEKLY COMPETITIVE REPORT'!O15</f>
        <v>13</v>
      </c>
      <c r="P15" s="14">
        <f>'WEEKLY COMPETITIVE REPORT'!P15/Y4</f>
        <v>31222.840487546368</v>
      </c>
      <c r="Q15" s="14">
        <f>'WEEKLY COMPETITIVE REPORT'!Q15/Y4</f>
        <v>61250.662427133015</v>
      </c>
      <c r="R15" s="22">
        <f>'WEEKLY COMPETITIVE REPORT'!R15</f>
        <v>4749</v>
      </c>
      <c r="S15" s="22">
        <f>'WEEKLY COMPETITIVE REPORT'!S15</f>
        <v>9597</v>
      </c>
      <c r="T15" s="64">
        <f>'WEEKLY COMPETITIVE REPORT'!T15</f>
        <v>-49.024485205052784</v>
      </c>
      <c r="U15" s="14">
        <f>'WEEKLY COMPETITIVE REPORT'!U15/Y4</f>
        <v>64356.12082670906</v>
      </c>
      <c r="V15" s="14">
        <f t="shared" si="1"/>
        <v>2401.7569605804897</v>
      </c>
      <c r="W15" s="25">
        <f t="shared" si="2"/>
        <v>95578.96131425543</v>
      </c>
      <c r="X15" s="22">
        <f>'WEEKLY COMPETITIVE REPORT'!X15</f>
        <v>10263</v>
      </c>
      <c r="Y15" s="56">
        <f>'WEEKLY COMPETITIVE REPORT'!Y15</f>
        <v>15012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ANNA KARENINA</v>
      </c>
      <c r="D16" s="4" t="str">
        <f>'WEEKLY COMPETITIVE REPORT'!D16</f>
        <v>ANA KARENINA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14</v>
      </c>
      <c r="I16" s="14">
        <f>'WEEKLY COMPETITIVE REPORT'!I16/Y4</f>
        <v>13385.002649708531</v>
      </c>
      <c r="J16" s="14">
        <f>'WEEKLY COMPETITIVE REPORT'!J16/Y4</f>
        <v>23036.565977742448</v>
      </c>
      <c r="K16" s="22">
        <f>'WEEKLY COMPETITIVE REPORT'!K16</f>
        <v>1866</v>
      </c>
      <c r="L16" s="22">
        <f>'WEEKLY COMPETITIVE REPORT'!L16</f>
        <v>3208</v>
      </c>
      <c r="M16" s="64">
        <f>'WEEKLY COMPETITIVE REPORT'!M16</f>
        <v>-41.89671037497125</v>
      </c>
      <c r="N16" s="14">
        <f t="shared" si="0"/>
        <v>956.0716178363236</v>
      </c>
      <c r="O16" s="37">
        <f>'WEEKLY COMPETITIVE REPORT'!O16</f>
        <v>14</v>
      </c>
      <c r="P16" s="14">
        <f>'WEEKLY COMPETITIVE REPORT'!P16/Y4</f>
        <v>24964.22893481717</v>
      </c>
      <c r="Q16" s="14">
        <f>'WEEKLY COMPETITIVE REPORT'!Q16/Y4</f>
        <v>36045.31001589825</v>
      </c>
      <c r="R16" s="22">
        <f>'WEEKLY COMPETITIVE REPORT'!R16</f>
        <v>4149</v>
      </c>
      <c r="S16" s="22">
        <f>'WEEKLY COMPETITIVE REPORT'!S16</f>
        <v>5614</v>
      </c>
      <c r="T16" s="64">
        <f>'WEEKLY COMPETITIVE REPORT'!T16</f>
        <v>-30.742088433123826</v>
      </c>
      <c r="U16" s="14">
        <f>'WEEKLY COMPETITIVE REPORT'!U16/Y4</f>
        <v>73516.16322204558</v>
      </c>
      <c r="V16" s="14">
        <f t="shared" si="1"/>
        <v>1783.1592096297977</v>
      </c>
      <c r="W16" s="25">
        <f t="shared" si="2"/>
        <v>98480.39215686274</v>
      </c>
      <c r="X16" s="22">
        <f>'WEEKLY COMPETITIVE REPORT'!X16</f>
        <v>11323</v>
      </c>
      <c r="Y16" s="56">
        <f>'WEEKLY COMPETITIVE REPORT'!Y16</f>
        <v>15472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SAMMY'S ADVENTURES 2</v>
      </c>
      <c r="D17" s="4" t="str">
        <f>'WEEKLY COMPETITIVE REPORT'!D17</f>
        <v>SAMOVA PUSTOLOVŠČINA 2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15</v>
      </c>
      <c r="I17" s="14">
        <f>'WEEKLY COMPETITIVE REPORT'!I17/Y4</f>
        <v>9178.590355060944</v>
      </c>
      <c r="J17" s="14">
        <f>'WEEKLY COMPETITIVE REPORT'!J17/Y4</f>
        <v>14936.406995230524</v>
      </c>
      <c r="K17" s="22">
        <f>'WEEKLY COMPETITIVE REPORT'!K17</f>
        <v>1290</v>
      </c>
      <c r="L17" s="22">
        <f>'WEEKLY COMPETITIVE REPORT'!L17</f>
        <v>2099</v>
      </c>
      <c r="M17" s="64">
        <f>'WEEKLY COMPETITIVE REPORT'!M17</f>
        <v>-38.54887351428064</v>
      </c>
      <c r="N17" s="14">
        <f t="shared" si="0"/>
        <v>611.9060236707296</v>
      </c>
      <c r="O17" s="37">
        <f>'WEEKLY COMPETITIVE REPORT'!O17</f>
        <v>15</v>
      </c>
      <c r="P17" s="14">
        <f>'WEEKLY COMPETITIVE REPORT'!P17/Y4</f>
        <v>12032.32644409115</v>
      </c>
      <c r="Q17" s="14">
        <f>'WEEKLY COMPETITIVE REPORT'!Q17/Y4</f>
        <v>21486.486486486487</v>
      </c>
      <c r="R17" s="22">
        <f>'WEEKLY COMPETITIVE REPORT'!R17</f>
        <v>1871</v>
      </c>
      <c r="S17" s="22">
        <f>'WEEKLY COMPETITIVE REPORT'!S17</f>
        <v>3242</v>
      </c>
      <c r="T17" s="64">
        <f>'WEEKLY COMPETITIVE REPORT'!T17</f>
        <v>-44.000493279072636</v>
      </c>
      <c r="U17" s="14">
        <f>'WEEKLY COMPETITIVE REPORT'!U17/Y4</f>
        <v>80622.68150503444</v>
      </c>
      <c r="V17" s="14">
        <f t="shared" si="1"/>
        <v>802.1550962727433</v>
      </c>
      <c r="W17" s="25">
        <f t="shared" si="2"/>
        <v>92655.00794912559</v>
      </c>
      <c r="X17" s="22">
        <f>'WEEKLY COMPETITIVE REPORT'!X17</f>
        <v>12302</v>
      </c>
      <c r="Y17" s="56">
        <f>'WEEKLY COMPETITIVE REPORT'!Y17</f>
        <v>14173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LIFE OF PI</v>
      </c>
      <c r="D18" s="4" t="str">
        <f>'WEEKLY COMPETITIVE REPORT'!D18</f>
        <v>PIJEVO ŽIVLJENJE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6</v>
      </c>
      <c r="H18" s="37">
        <f>'WEEKLY COMPETITIVE REPORT'!H18</f>
        <v>16</v>
      </c>
      <c r="I18" s="14">
        <f>'WEEKLY COMPETITIVE REPORT'!I18/Y4</f>
        <v>6811.075781664017</v>
      </c>
      <c r="J18" s="14">
        <f>'WEEKLY COMPETITIVE REPORT'!J18/Y4</f>
        <v>13741.3884472708</v>
      </c>
      <c r="K18" s="22">
        <f>'WEEKLY COMPETITIVE REPORT'!K18</f>
        <v>858</v>
      </c>
      <c r="L18" s="22">
        <f>'WEEKLY COMPETITIVE REPORT'!L18</f>
        <v>1684</v>
      </c>
      <c r="M18" s="64">
        <f>'WEEKLY COMPETITIVE REPORT'!M18</f>
        <v>-50.43386039336676</v>
      </c>
      <c r="N18" s="14">
        <f t="shared" si="0"/>
        <v>425.69223635400107</v>
      </c>
      <c r="O18" s="37">
        <f>'WEEKLY COMPETITIVE REPORT'!O18</f>
        <v>16</v>
      </c>
      <c r="P18" s="14">
        <f>'WEEKLY COMPETITIVE REPORT'!P18/Y4</f>
        <v>11278.48436671966</v>
      </c>
      <c r="Q18" s="14">
        <f>'WEEKLY COMPETITIVE REPORT'!Q18/Y4</f>
        <v>19648.913619501855</v>
      </c>
      <c r="R18" s="22">
        <f>'WEEKLY COMPETITIVE REPORT'!R18</f>
        <v>1508</v>
      </c>
      <c r="S18" s="22">
        <f>'WEEKLY COMPETITIVE REPORT'!S18</f>
        <v>2574</v>
      </c>
      <c r="T18" s="64">
        <f>'WEEKLY COMPETITIVE REPORT'!T18</f>
        <v>-42.599959544197965</v>
      </c>
      <c r="U18" s="14">
        <f>'WEEKLY COMPETITIVE REPORT'!U18/Y4</f>
        <v>212733.1743508214</v>
      </c>
      <c r="V18" s="14">
        <f t="shared" si="1"/>
        <v>704.9052729199788</v>
      </c>
      <c r="W18" s="25">
        <f t="shared" si="2"/>
        <v>224011.65871754108</v>
      </c>
      <c r="X18" s="22">
        <f>'WEEKLY COMPETITIVE REPORT'!X18</f>
        <v>28929</v>
      </c>
      <c r="Y18" s="56">
        <f>'WEEKLY COMPETITIVE REPORT'!Y18</f>
        <v>30437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PARENTAL GUIDANCE</v>
      </c>
      <c r="D19" s="4" t="str">
        <f>'WEEKLY COMPETITIVE REPORT'!D19</f>
        <v>BREZ NADZORA STARŠEV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6</v>
      </c>
      <c r="I19" s="14">
        <f>'WEEKLY COMPETITIVE REPORT'!I19/Y4</f>
        <v>7900.105988341282</v>
      </c>
      <c r="J19" s="14">
        <f>'WEEKLY COMPETITIVE REPORT'!J19/Y4</f>
        <v>15233.17435082141</v>
      </c>
      <c r="K19" s="22">
        <f>'WEEKLY COMPETITIVE REPORT'!K19</f>
        <v>1139</v>
      </c>
      <c r="L19" s="22">
        <f>'WEEKLY COMPETITIVE REPORT'!L19</f>
        <v>2220</v>
      </c>
      <c r="M19" s="64">
        <f>'WEEKLY COMPETITIVE REPORT'!M19</f>
        <v>-48.138806748999826</v>
      </c>
      <c r="N19" s="14">
        <f t="shared" si="0"/>
        <v>1316.6843313902136</v>
      </c>
      <c r="O19" s="37">
        <f>'WEEKLY COMPETITIVE REPORT'!O19</f>
        <v>6</v>
      </c>
      <c r="P19" s="14">
        <f>'WEEKLY COMPETITIVE REPORT'!P19/Y4</f>
        <v>10626.656067832539</v>
      </c>
      <c r="Q19" s="14">
        <f>'WEEKLY COMPETITIVE REPORT'!Q19/Y4</f>
        <v>22313.195548489664</v>
      </c>
      <c r="R19" s="22">
        <f>'WEEKLY COMPETITIVE REPORT'!R19</f>
        <v>1696</v>
      </c>
      <c r="S19" s="22">
        <f>'WEEKLY COMPETITIVE REPORT'!S19</f>
        <v>3592</v>
      </c>
      <c r="T19" s="64">
        <f>'WEEKLY COMPETITIVE REPORT'!T19</f>
        <v>-52.37501484384278</v>
      </c>
      <c r="U19" s="14">
        <f>'WEEKLY COMPETITIVE REPORT'!U19/Y4</f>
        <v>41320.87970323264</v>
      </c>
      <c r="V19" s="14">
        <f t="shared" si="1"/>
        <v>1771.1093446387565</v>
      </c>
      <c r="W19" s="25">
        <f t="shared" si="2"/>
        <v>51947.53577106518</v>
      </c>
      <c r="X19" s="22">
        <f>'WEEKLY COMPETITIVE REPORT'!X19</f>
        <v>6599</v>
      </c>
      <c r="Y19" s="56">
        <f>'WEEKLY COMPETITIVE REPORT'!Y19</f>
        <v>8295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TEXAS CHAINSAW 3D</v>
      </c>
      <c r="D20" s="4" t="str">
        <f>'WEEKLY COMPETITIVE REPORT'!D20</f>
        <v>TEKSAŠKI POKOL Z MOTORKO 3D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9</v>
      </c>
      <c r="I20" s="14">
        <f>'WEEKLY COMPETITIVE REPORT'!I20/Y4</f>
        <v>7187.334393216746</v>
      </c>
      <c r="J20" s="14">
        <f>'WEEKLY COMPETITIVE REPORT'!J20/Y4</f>
        <v>15532.591414944356</v>
      </c>
      <c r="K20" s="22">
        <f>'WEEKLY COMPETITIVE REPORT'!K20</f>
        <v>872</v>
      </c>
      <c r="L20" s="22">
        <f>'WEEKLY COMPETITIVE REPORT'!L20</f>
        <v>1902</v>
      </c>
      <c r="M20" s="64">
        <f>'WEEKLY COMPETITIVE REPORT'!M20</f>
        <v>-53.72739679290345</v>
      </c>
      <c r="N20" s="14">
        <f t="shared" si="0"/>
        <v>798.5927103574163</v>
      </c>
      <c r="O20" s="37">
        <f>'WEEKLY COMPETITIVE REPORT'!O20</f>
        <v>9</v>
      </c>
      <c r="P20" s="14">
        <f>'WEEKLY COMPETITIVE REPORT'!P20/Y4</f>
        <v>9879.438261791203</v>
      </c>
      <c r="Q20" s="14">
        <f>'WEEKLY COMPETITIVE REPORT'!Q20/Y4</f>
        <v>24382.617912029677</v>
      </c>
      <c r="R20" s="22">
        <f>'WEEKLY COMPETITIVE REPORT'!R20</f>
        <v>1331</v>
      </c>
      <c r="S20" s="22">
        <f>'WEEKLY COMPETITIVE REPORT'!S20</f>
        <v>3431</v>
      </c>
      <c r="T20" s="64">
        <f>'WEEKLY COMPETITIVE REPORT'!T20</f>
        <v>-59.48163442729842</v>
      </c>
      <c r="U20" s="14">
        <f>'WEEKLY COMPETITIVE REPORT'!U20/Y4</f>
        <v>28892.421833598302</v>
      </c>
      <c r="V20" s="14">
        <f t="shared" si="1"/>
        <v>1097.715362421245</v>
      </c>
      <c r="W20" s="25">
        <f t="shared" si="2"/>
        <v>38771.86009538951</v>
      </c>
      <c r="X20" s="22">
        <f>'WEEKLY COMPETITIVE REPORT'!X20</f>
        <v>3987</v>
      </c>
      <c r="Y20" s="56">
        <f>'WEEKLY COMPETITIVE REPORT'!Y20</f>
        <v>5318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LAST STAND</v>
      </c>
      <c r="D21" s="4" t="str">
        <f>'WEEKLY COMPETITIVE REPORT'!D21</f>
        <v>ZADNJA BITKA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8</v>
      </c>
      <c r="I21" s="14">
        <f>'WEEKLY COMPETITIVE REPORT'!I21/Y4</f>
        <v>6512.983571807101</v>
      </c>
      <c r="J21" s="14">
        <f>'WEEKLY COMPETITIVE REPORT'!J21/Y4</f>
        <v>0</v>
      </c>
      <c r="K21" s="22">
        <f>'WEEKLY COMPETITIVE REPORT'!K21</f>
        <v>921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814.1229464758876</v>
      </c>
      <c r="O21" s="37">
        <f>'WEEKLY COMPETITIVE REPORT'!O21</f>
        <v>8</v>
      </c>
      <c r="P21" s="14">
        <f>'WEEKLY COMPETITIVE REPORT'!P21/Y4</f>
        <v>9676.7355590885</v>
      </c>
      <c r="Q21" s="14">
        <f>'WEEKLY COMPETITIVE REPORT'!Q21/Y4</f>
        <v>0</v>
      </c>
      <c r="R21" s="22">
        <f>'WEEKLY COMPETITIVE REPORT'!R21</f>
        <v>1552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1209.5919448860625</v>
      </c>
      <c r="W21" s="25">
        <f aca="true" t="shared" si="5" ref="W21:W33">P21+U21</f>
        <v>9676.7355590885</v>
      </c>
      <c r="X21" s="22">
        <f>'WEEKLY COMPETITIVE REPORT'!X21</f>
        <v>0</v>
      </c>
      <c r="Y21" s="56">
        <f>'WEEKLY COMPETITIVE REPORT'!Y21</f>
        <v>1552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LINCOLN</v>
      </c>
      <c r="D22" s="4" t="str">
        <f>'WEEKLY COMPETITIVE REPORT'!D22</f>
        <v>ABRAHAM LINCOLN: LOVEC NA VAMPIRJE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</v>
      </c>
      <c r="H22" s="37">
        <f>'WEEKLY COMPETITIVE REPORT'!H22</f>
        <v>2</v>
      </c>
      <c r="I22" s="14">
        <f>'WEEKLY COMPETITIVE REPORT'!I22/Y4</f>
        <v>4553.524112347642</v>
      </c>
      <c r="J22" s="14">
        <f>'WEEKLY COMPETITIVE REPORT'!J22/Y4</f>
        <v>0</v>
      </c>
      <c r="K22" s="22">
        <f>'WEEKLY COMPETITIVE REPORT'!K22</f>
        <v>580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2276.762056173821</v>
      </c>
      <c r="O22" s="37">
        <f>'WEEKLY COMPETITIVE REPORT'!O22</f>
        <v>2</v>
      </c>
      <c r="P22" s="14">
        <f>'WEEKLY COMPETITIVE REPORT'!P22/Y4</f>
        <v>7628.510863804981</v>
      </c>
      <c r="Q22" s="14">
        <f>'WEEKLY COMPETITIVE REPORT'!Q22/Y4</f>
        <v>0</v>
      </c>
      <c r="R22" s="22">
        <f>'WEEKLY COMPETITIVE REPORT'!R22</f>
        <v>1048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3814.2554319024907</v>
      </c>
      <c r="W22" s="25">
        <f t="shared" si="5"/>
        <v>7628.510863804981</v>
      </c>
      <c r="X22" s="22">
        <f>'WEEKLY COMPETITIVE REPORT'!X22</f>
        <v>0</v>
      </c>
      <c r="Y22" s="56">
        <f>'WEEKLY COMPETITIVE REPORT'!Y22</f>
        <v>1048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HOBBIT: AN UNEXPECTED JOURNEY</v>
      </c>
      <c r="D23" s="4" t="str">
        <f>'WEEKLY COMPETITIVE REPORT'!D23</f>
        <v>HOBIT: NEPRIČAKOVANO POTOVANJE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7</v>
      </c>
      <c r="H23" s="37">
        <f>'WEEKLY COMPETITIVE REPORT'!H23</f>
        <v>26</v>
      </c>
      <c r="I23" s="14">
        <f>'WEEKLY COMPETITIVE REPORT'!I23/Y4</f>
        <v>4156.067832538421</v>
      </c>
      <c r="J23" s="14">
        <f>'WEEKLY COMPETITIVE REPORT'!J23/Y4</f>
        <v>10891.626921038685</v>
      </c>
      <c r="K23" s="22">
        <f>'WEEKLY COMPETITIVE REPORT'!K23</f>
        <v>560</v>
      </c>
      <c r="L23" s="22">
        <f>'WEEKLY COMPETITIVE REPORT'!L23</f>
        <v>1375</v>
      </c>
      <c r="M23" s="64">
        <f>'WEEKLY COMPETITIVE REPORT'!M23</f>
        <v>-61.84162510643474</v>
      </c>
      <c r="N23" s="14">
        <f t="shared" si="3"/>
        <v>159.84876278993926</v>
      </c>
      <c r="O23" s="37">
        <f>'WEEKLY COMPETITIVE REPORT'!O23</f>
        <v>26</v>
      </c>
      <c r="P23" s="14">
        <f>'WEEKLY COMPETITIVE REPORT'!P23/Y4</f>
        <v>7142.289348171701</v>
      </c>
      <c r="Q23" s="14">
        <f>'WEEKLY COMPETITIVE REPORT'!Q23/Y4</f>
        <v>15898.251192368838</v>
      </c>
      <c r="R23" s="22">
        <f>'WEEKLY COMPETITIVE REPORT'!R23</f>
        <v>995</v>
      </c>
      <c r="S23" s="22">
        <f>'WEEKLY COMPETITIVE REPORT'!S23</f>
        <v>2151</v>
      </c>
      <c r="T23" s="64">
        <f>'WEEKLY COMPETITIVE REPORT'!T23</f>
        <v>-55.075</v>
      </c>
      <c r="U23" s="14">
        <f>'WEEKLY COMPETITIVE REPORT'!U23/Y4</f>
        <v>628355.8558558559</v>
      </c>
      <c r="V23" s="14">
        <f t="shared" si="4"/>
        <v>274.70343646814234</v>
      </c>
      <c r="W23" s="25">
        <f t="shared" si="5"/>
        <v>635498.1452040275</v>
      </c>
      <c r="X23" s="22">
        <f>'WEEKLY COMPETITIVE REPORT'!X23</f>
        <v>85386</v>
      </c>
      <c r="Y23" s="56">
        <f>'WEEKLY COMPETITIVE REPORT'!Y23</f>
        <v>86381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JACK REACHER</v>
      </c>
      <c r="D24" s="4" t="str">
        <f>'WEEKLY COMPETITIVE REPORT'!D24</f>
        <v>JACK REACHER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9</v>
      </c>
      <c r="I24" s="14">
        <f>'WEEKLY COMPETITIVE REPORT'!I24/Y4</f>
        <v>3056.438791732909</v>
      </c>
      <c r="J24" s="14">
        <f>'WEEKLY COMPETITIVE REPORT'!J24/Y4</f>
        <v>5677.000529941706</v>
      </c>
      <c r="K24" s="22">
        <f>'WEEKLY COMPETITIVE REPORT'!K24</f>
        <v>411</v>
      </c>
      <c r="L24" s="22">
        <f>'WEEKLY COMPETITIVE REPORT'!L24</f>
        <v>738</v>
      </c>
      <c r="M24" s="64">
        <f>'WEEKLY COMPETITIVE REPORT'!M24</f>
        <v>-46.1610268378063</v>
      </c>
      <c r="N24" s="14">
        <f t="shared" si="3"/>
        <v>339.6043101925454</v>
      </c>
      <c r="O24" s="37">
        <f>'WEEKLY COMPETITIVE REPORT'!O24</f>
        <v>9</v>
      </c>
      <c r="P24" s="14">
        <f>'WEEKLY COMPETITIVE REPORT'!P24/Y4</f>
        <v>4288.553259141494</v>
      </c>
      <c r="Q24" s="14">
        <f>'WEEKLY COMPETITIVE REPORT'!Q24/Y4</f>
        <v>8445.945945945945</v>
      </c>
      <c r="R24" s="22">
        <f>'WEEKLY COMPETITIVE REPORT'!R24</f>
        <v>641</v>
      </c>
      <c r="S24" s="22">
        <f>'WEEKLY COMPETITIVE REPORT'!S24</f>
        <v>1245</v>
      </c>
      <c r="T24" s="64">
        <f>'WEEKLY COMPETITIVE REPORT'!T24</f>
        <v>-49.22352941176471</v>
      </c>
      <c r="U24" s="14">
        <f>'WEEKLY COMPETITIVE REPORT'!U24/Y4</f>
        <v>86526.2321144674</v>
      </c>
      <c r="V24" s="14">
        <f t="shared" si="4"/>
        <v>476.5059176823882</v>
      </c>
      <c r="W24" s="25">
        <f t="shared" si="5"/>
        <v>90814.7853736089</v>
      </c>
      <c r="X24" s="22">
        <f>'WEEKLY COMPETITIVE REPORT'!X24</f>
        <v>13010</v>
      </c>
      <c r="Y24" s="56">
        <f>'WEEKLY COMPETITIVE REPORT'!Y24</f>
        <v>13651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THIS IS 40</v>
      </c>
      <c r="D25" s="4" t="str">
        <f>'WEEKLY COMPETITIVE REPORT'!D25</f>
        <v>TO SO 40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6</v>
      </c>
      <c r="H25" s="37">
        <f>'WEEKLY COMPETITIVE REPORT'!H25</f>
        <v>11</v>
      </c>
      <c r="I25" s="14">
        <f>'WEEKLY COMPETITIVE REPORT'!I25/Y4</f>
        <v>2990.1960784313724</v>
      </c>
      <c r="J25" s="14">
        <f>'WEEKLY COMPETITIVE REPORT'!J25/Y4</f>
        <v>7379.438261791202</v>
      </c>
      <c r="K25" s="22">
        <f>'WEEKLY COMPETITIVE REPORT'!K25</f>
        <v>376</v>
      </c>
      <c r="L25" s="22">
        <f>'WEEKLY COMPETITIVE REPORT'!L25</f>
        <v>987</v>
      </c>
      <c r="M25" s="64">
        <f>'WEEKLY COMPETITIVE REPORT'!M25</f>
        <v>-59.47935368043088</v>
      </c>
      <c r="N25" s="14">
        <f t="shared" si="3"/>
        <v>271.83600713012476</v>
      </c>
      <c r="O25" s="37">
        <f>'WEEKLY COMPETITIVE REPORT'!O25</f>
        <v>11</v>
      </c>
      <c r="P25" s="14">
        <f>'WEEKLY COMPETITIVE REPORT'!P25/Y4</f>
        <v>4230.259671436142</v>
      </c>
      <c r="Q25" s="14">
        <f>'WEEKLY COMPETITIVE REPORT'!Q25/Y4</f>
        <v>10453.100158982512</v>
      </c>
      <c r="R25" s="22">
        <f>'WEEKLY COMPETITIVE REPORT'!R25</f>
        <v>579</v>
      </c>
      <c r="S25" s="22">
        <f>'WEEKLY COMPETITIVE REPORT'!S25</f>
        <v>1539</v>
      </c>
      <c r="T25" s="64">
        <f>'WEEKLY COMPETITIVE REPORT'!T25</f>
        <v>-59.53105196451204</v>
      </c>
      <c r="U25" s="14">
        <f>'WEEKLY COMPETITIVE REPORT'!U25/Y4</f>
        <v>150594.85956544778</v>
      </c>
      <c r="V25" s="14">
        <f t="shared" si="4"/>
        <v>384.5690610396492</v>
      </c>
      <c r="W25" s="25">
        <f t="shared" si="5"/>
        <v>154825.1192368839</v>
      </c>
      <c r="X25" s="22">
        <f>'WEEKLY COMPETITIVE REPORT'!X25</f>
        <v>22528</v>
      </c>
      <c r="Y25" s="56">
        <f>'WEEKLY COMPETITIVE REPORT'!Y25</f>
        <v>23107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AMOUR</v>
      </c>
      <c r="D26" s="4" t="str">
        <f>'WEEKLY COMPETITIVE REPORT'!D26</f>
        <v>LJUBEZEN</v>
      </c>
      <c r="E26" s="4" t="str">
        <f>'WEEKLY COMPETITIVE REPORT'!E26</f>
        <v>IND</v>
      </c>
      <c r="F26" s="4" t="str">
        <f>'WEEKLY COMPETITIVE REPORT'!F26</f>
        <v>CF</v>
      </c>
      <c r="G26" s="37">
        <f>'WEEKLY COMPETITIVE REPORT'!G26</f>
        <v>3</v>
      </c>
      <c r="H26" s="37">
        <f>'WEEKLY COMPETITIVE REPORT'!H26</f>
        <v>1</v>
      </c>
      <c r="I26" s="14">
        <f>'WEEKLY COMPETITIVE REPORT'!I26/Y4</f>
        <v>1925.0132485426602</v>
      </c>
      <c r="J26" s="14">
        <f>'WEEKLY COMPETITIVE REPORT'!J26/Y4</f>
        <v>3542.6603073661895</v>
      </c>
      <c r="K26" s="22">
        <f>'WEEKLY COMPETITIVE REPORT'!K26</f>
        <v>314</v>
      </c>
      <c r="L26" s="22">
        <f>'WEEKLY COMPETITIVE REPORT'!L26</f>
        <v>565</v>
      </c>
      <c r="M26" s="64">
        <f>'WEEKLY COMPETITIVE REPORT'!M26</f>
        <v>-45.6619296933433</v>
      </c>
      <c r="N26" s="14">
        <f t="shared" si="3"/>
        <v>1925.0132485426602</v>
      </c>
      <c r="O26" s="37">
        <f>'WEEKLY COMPETITIVE REPORT'!O26</f>
        <v>1</v>
      </c>
      <c r="P26" s="14">
        <f>'WEEKLY COMPETITIVE REPORT'!P26/Y4</f>
        <v>4158.717541070482</v>
      </c>
      <c r="Q26" s="14">
        <f>'WEEKLY COMPETITIVE REPORT'!Q26/Y4</f>
        <v>5633.280339162692</v>
      </c>
      <c r="R26" s="22">
        <f>'WEEKLY COMPETITIVE REPORT'!R26</f>
        <v>697</v>
      </c>
      <c r="S26" s="22">
        <f>'WEEKLY COMPETITIVE REPORT'!S26</f>
        <v>920</v>
      </c>
      <c r="T26" s="64">
        <f>'WEEKLY COMPETITIVE REPORT'!T26</f>
        <v>-26.17591721542803</v>
      </c>
      <c r="U26" s="14">
        <f>'WEEKLY COMPETITIVE REPORT'!U26/Y4</f>
        <v>19739.003709591943</v>
      </c>
      <c r="V26" s="14">
        <f t="shared" si="4"/>
        <v>4158.717541070482</v>
      </c>
      <c r="W26" s="25">
        <f t="shared" si="5"/>
        <v>23897.721250662427</v>
      </c>
      <c r="X26" s="22">
        <f>'WEEKLY COMPETITIVE REPORT'!X26</f>
        <v>3335</v>
      </c>
      <c r="Y26" s="56">
        <f>'WEEKLY COMPETITIVE REPORT'!Y26</f>
        <v>4032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THE HUNT</v>
      </c>
      <c r="D27" s="4" t="str">
        <f>'WEEKLY COMPETITIVE REPORT'!D27</f>
        <v>LOV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</v>
      </c>
      <c r="H27" s="37">
        <f>'WEEKLY COMPETITIVE REPORT'!H27</f>
        <v>4</v>
      </c>
      <c r="I27" s="14">
        <f>'WEEKLY COMPETITIVE REPORT'!I27/Y4</f>
        <v>2538.4207737148913</v>
      </c>
      <c r="J27" s="14">
        <f>'WEEKLY COMPETITIVE REPORT'!J27/Y17</f>
        <v>0</v>
      </c>
      <c r="K27" s="22">
        <f>'WEEKLY COMPETITIVE REPORT'!K27</f>
        <v>414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634.6051934287228</v>
      </c>
      <c r="O27" s="37">
        <f>'WEEKLY COMPETITIVE REPORT'!O27</f>
        <v>4</v>
      </c>
      <c r="P27" s="14">
        <f>'WEEKLY COMPETITIVE REPORT'!P27/Y4</f>
        <v>3677.795442501325</v>
      </c>
      <c r="Q27" s="14">
        <f>'WEEKLY COMPETITIVE REPORT'!Q27/Y17</f>
        <v>0</v>
      </c>
      <c r="R27" s="22">
        <f>'WEEKLY COMPETITIVE REPORT'!R27</f>
        <v>791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>
        <f t="shared" si="4"/>
        <v>919.4488606253312</v>
      </c>
      <c r="W27" s="25">
        <f t="shared" si="5"/>
        <v>3677.795442501325</v>
      </c>
      <c r="X27" s="22">
        <f>'WEEKLY COMPETITIVE REPORT'!X27</f>
        <v>0</v>
      </c>
      <c r="Y27" s="56">
        <f>'WEEKLY COMPETITIVE REPORT'!Y27</f>
        <v>791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ZERO DARK THIRTY</v>
      </c>
      <c r="D28" s="4" t="str">
        <f>'WEEKLY COMPETITIVE REPORT'!D28</f>
        <v>00:30 TAJNA OPERACIJA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2</v>
      </c>
      <c r="H28" s="37">
        <f>'WEEKLY COMPETITIVE REPORT'!H28</f>
        <v>8</v>
      </c>
      <c r="I28" s="14">
        <f>'WEEKLY COMPETITIVE REPORT'!I28/Y4</f>
        <v>1832.2734499205087</v>
      </c>
      <c r="J28" s="14">
        <f>'WEEKLY COMPETITIVE REPORT'!J28/Y17</f>
        <v>0.28631905736259083</v>
      </c>
      <c r="K28" s="22">
        <f>'WEEKLY COMPETITIVE REPORT'!K28</f>
        <v>251</v>
      </c>
      <c r="L28" s="22">
        <f>'WEEKLY COMPETITIVE REPORT'!L28</f>
        <v>750</v>
      </c>
      <c r="M28" s="64">
        <f>'WEEKLY COMPETITIVE REPORT'!M28</f>
        <v>-65.91917200591425</v>
      </c>
      <c r="N28" s="14">
        <f t="shared" si="3"/>
        <v>229.0341812400636</v>
      </c>
      <c r="O28" s="37">
        <f>'WEEKLY COMPETITIVE REPORT'!O28</f>
        <v>8</v>
      </c>
      <c r="P28" s="14">
        <f>'WEEKLY COMPETITIVE REPORT'!P28/Y4</f>
        <v>2930.577636459989</v>
      </c>
      <c r="Q28" s="14">
        <f>'WEEKLY COMPETITIVE REPORT'!Q28/Y17</f>
        <v>0.44415437804275737</v>
      </c>
      <c r="R28" s="22">
        <f>'WEEKLY COMPETITIVE REPORT'!R28</f>
        <v>437</v>
      </c>
      <c r="S28" s="22">
        <f>'WEEKLY COMPETITIVE REPORT'!S28</f>
        <v>1316</v>
      </c>
      <c r="T28" s="64">
        <f>'WEEKLY COMPETITIVE REPORT'!T28</f>
        <v>-64.86100079428118</v>
      </c>
      <c r="U28" s="14">
        <f>'WEEKLY COMPETITIVE REPORT'!U28/Y17</f>
        <v>0.44415437804275737</v>
      </c>
      <c r="V28" s="14">
        <f t="shared" si="4"/>
        <v>366.32220455749865</v>
      </c>
      <c r="W28" s="25">
        <f t="shared" si="5"/>
        <v>2931.021790838032</v>
      </c>
      <c r="X28" s="22">
        <f>'WEEKLY COMPETITIVE REPORT'!X28</f>
        <v>1316</v>
      </c>
      <c r="Y28" s="56">
        <f>'WEEKLY COMPETITIVE REPORT'!Y28</f>
        <v>1753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IMPOSSIBLE</v>
      </c>
      <c r="D29" s="4" t="str">
        <f>'WEEKLY COMPETITIVE REPORT'!D29</f>
        <v>NEMOGOČE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4</v>
      </c>
      <c r="H29" s="37">
        <f>'WEEKLY COMPETITIVE REPORT'!H29</f>
        <v>5</v>
      </c>
      <c r="I29" s="14">
        <f>'WEEKLY COMPETITIVE REPORT'!I29/Y4</f>
        <v>1581.8759936406996</v>
      </c>
      <c r="J29" s="14">
        <f>'WEEKLY COMPETITIVE REPORT'!J29/Y17</f>
        <v>0.11655965568334156</v>
      </c>
      <c r="K29" s="22">
        <f>'WEEKLY COMPETITIVE REPORT'!K29</f>
        <v>239</v>
      </c>
      <c r="L29" s="22">
        <f>'WEEKLY COMPETITIVE REPORT'!L29</f>
        <v>306</v>
      </c>
      <c r="M29" s="64">
        <f>'WEEKLY COMPETITIVE REPORT'!M29</f>
        <v>-27.723970944309926</v>
      </c>
      <c r="N29" s="14">
        <f t="shared" si="3"/>
        <v>316.37519872813994</v>
      </c>
      <c r="O29" s="37">
        <f>'WEEKLY COMPETITIVE REPORT'!O29</f>
        <v>5</v>
      </c>
      <c r="P29" s="14">
        <f>'WEEKLY COMPETITIVE REPORT'!P29/Y4</f>
        <v>2517.2231054583995</v>
      </c>
      <c r="Q29" s="14">
        <f>'WEEKLY COMPETITIVE REPORT'!Q29/Y17</f>
        <v>0.18365907006279544</v>
      </c>
      <c r="R29" s="22">
        <f>'WEEKLY COMPETITIVE REPORT'!R29</f>
        <v>415</v>
      </c>
      <c r="S29" s="22">
        <f>'WEEKLY COMPETITIVE REPORT'!S29</f>
        <v>521</v>
      </c>
      <c r="T29" s="64">
        <f>'WEEKLY COMPETITIVE REPORT'!T29</f>
        <v>-27.00729927007299</v>
      </c>
      <c r="U29" s="14">
        <f>'WEEKLY COMPETITIVE REPORT'!U29/Y4</f>
        <v>22307.896131425543</v>
      </c>
      <c r="V29" s="14">
        <f t="shared" si="4"/>
        <v>503.4446210916799</v>
      </c>
      <c r="W29" s="25">
        <f t="shared" si="5"/>
        <v>24825.119236883944</v>
      </c>
      <c r="X29" s="22">
        <f>'WEEKLY COMPETITIVE REPORT'!X29</f>
        <v>3416</v>
      </c>
      <c r="Y29" s="56">
        <f>'WEEKLY COMPETITIVE REPORT'!Y29</f>
        <v>3831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LOVE IS ALL YOU NEED</v>
      </c>
      <c r="D30" s="4" t="str">
        <f>'WEEKLY COMPETITIVE REPORT'!D30</f>
        <v>LJUBEZEN JE VSE KAR POTREBUJEŠ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7</v>
      </c>
      <c r="H30" s="37">
        <f>'WEEKLY COMPETITIVE REPORT'!H30</f>
        <v>4</v>
      </c>
      <c r="I30" s="14">
        <f>'WEEKLY COMPETITIVE REPORT'!I30/Y4</f>
        <v>1298.3571807101218</v>
      </c>
      <c r="J30" s="14">
        <f>'WEEKLY COMPETITIVE REPORT'!J30/Y17</f>
        <v>0.14929796091159248</v>
      </c>
      <c r="K30" s="22">
        <f>'WEEKLY COMPETITIVE REPORT'!K30</f>
        <v>190</v>
      </c>
      <c r="L30" s="22">
        <f>'WEEKLY COMPETITIVE REPORT'!L30</f>
        <v>437</v>
      </c>
      <c r="M30" s="64">
        <f>'WEEKLY COMPETITIVE REPORT'!M30</f>
        <v>-53.68620037807184</v>
      </c>
      <c r="N30" s="14">
        <f t="shared" si="3"/>
        <v>324.58929517753046</v>
      </c>
      <c r="O30" s="37">
        <f>'WEEKLY COMPETITIVE REPORT'!O30</f>
        <v>4</v>
      </c>
      <c r="P30" s="14">
        <f>'WEEKLY COMPETITIVE REPORT'!P30/Y4</f>
        <v>1976.682564917859</v>
      </c>
      <c r="Q30" s="14">
        <f>'WEEKLY COMPETITIVE REPORT'!Q30/Y17</f>
        <v>0.2458195159810908</v>
      </c>
      <c r="R30" s="22">
        <f>'WEEKLY COMPETITIVE REPORT'!R30</f>
        <v>309</v>
      </c>
      <c r="S30" s="22">
        <f>'WEEKLY COMPETITIVE REPORT'!S30</f>
        <v>747</v>
      </c>
      <c r="T30" s="64">
        <f>'WEEKLY COMPETITIVE REPORT'!T30</f>
        <v>-57.175660160734786</v>
      </c>
      <c r="U30" s="14">
        <f>'WEEKLY COMPETITIVE REPORT'!U30/Y4</f>
        <v>38896.3963963964</v>
      </c>
      <c r="V30" s="14">
        <f t="shared" si="4"/>
        <v>494.17064122946476</v>
      </c>
      <c r="W30" s="25">
        <f t="shared" si="5"/>
        <v>40873.078961314255</v>
      </c>
      <c r="X30" s="22">
        <f>'WEEKLY COMPETITIVE REPORT'!X30</f>
        <v>6044</v>
      </c>
      <c r="Y30" s="56">
        <f>'WEEKLY COMPETITIVE REPORT'!Y30</f>
        <v>6353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7 PSYCHOPATHS</v>
      </c>
      <c r="D31" s="4" t="str">
        <f>'WEEKLY COMPETITIVE REPORT'!D31</f>
        <v>SEDEM PSIHOPATOV IN SHIH TZU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4</v>
      </c>
      <c r="I31" s="14">
        <f>'WEEKLY COMPETITIVE REPORT'!I31/Y4</f>
        <v>985.691573926868</v>
      </c>
      <c r="J31" s="14">
        <f>'WEEKLY COMPETITIVE REPORT'!J31/Y17</f>
        <v>0.18006067875537995</v>
      </c>
      <c r="K31" s="22">
        <f>'WEEKLY COMPETITIVE REPORT'!K31</f>
        <v>151</v>
      </c>
      <c r="L31" s="22">
        <f>'WEEKLY COMPETITIVE REPORT'!L31</f>
        <v>488</v>
      </c>
      <c r="M31" s="64">
        <f>'WEEKLY COMPETITIVE REPORT'!M31</f>
        <v>-70.84639498432603</v>
      </c>
      <c r="N31" s="14">
        <f t="shared" si="3"/>
        <v>246.422893481717</v>
      </c>
      <c r="O31" s="37">
        <f>'WEEKLY COMPETITIVE REPORT'!O31</f>
        <v>4</v>
      </c>
      <c r="P31" s="14">
        <f>'WEEKLY COMPETITIVE REPORT'!P31/Y4</f>
        <v>1483.8367779544249</v>
      </c>
      <c r="Q31" s="14">
        <f>'WEEKLY COMPETITIVE REPORT'!Q31/Y17</f>
        <v>0.28293233613208213</v>
      </c>
      <c r="R31" s="22">
        <f>'WEEKLY COMPETITIVE REPORT'!R31</f>
        <v>261</v>
      </c>
      <c r="S31" s="22">
        <f>'WEEKLY COMPETITIVE REPORT'!S31</f>
        <v>846</v>
      </c>
      <c r="T31" s="64">
        <f>'WEEKLY COMPETITIVE REPORT'!T31</f>
        <v>-72.06982543640898</v>
      </c>
      <c r="U31" s="14">
        <f>'WEEKLY COMPETITIVE REPORT'!U31/Y4</f>
        <v>25892.951775304715</v>
      </c>
      <c r="V31" s="14">
        <f t="shared" si="4"/>
        <v>370.9591944886062</v>
      </c>
      <c r="W31" s="25">
        <f t="shared" si="5"/>
        <v>27376.78855325914</v>
      </c>
      <c r="X31" s="22">
        <f>'WEEKLY COMPETITIVE REPORT'!X31</f>
        <v>3946</v>
      </c>
      <c r="Y31" s="56">
        <f>'WEEKLY COMPETITIVE REPORT'!Y31</f>
        <v>4207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SKYFALL</v>
      </c>
      <c r="D32" s="4" t="str">
        <f>'WEEKLY COMPETITIVE REPORT'!D32</f>
        <v>SKYFALL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13</v>
      </c>
      <c r="H32" s="37">
        <f>'WEEKLY COMPETITIVE REPORT'!H32</f>
        <v>14</v>
      </c>
      <c r="I32" s="14">
        <f>'WEEKLY COMPETITIVE REPORT'!I32/Y4</f>
        <v>800.2119766825649</v>
      </c>
      <c r="J32" s="14">
        <f>'WEEKLY COMPETITIVE REPORT'!J32/Y17</f>
        <v>0.1251675721442179</v>
      </c>
      <c r="K32" s="22">
        <f>'WEEKLY COMPETITIVE REPORT'!K32</f>
        <v>102</v>
      </c>
      <c r="L32" s="22">
        <f>'WEEKLY COMPETITIVE REPORT'!L32</f>
        <v>342</v>
      </c>
      <c r="M32" s="64">
        <f>'WEEKLY COMPETITIVE REPORT'!M32</f>
        <v>-65.95264937993235</v>
      </c>
      <c r="N32" s="14">
        <f t="shared" si="3"/>
        <v>57.15799833446892</v>
      </c>
      <c r="O32" s="37">
        <f>'WEEKLY COMPETITIVE REPORT'!O32</f>
        <v>14</v>
      </c>
      <c r="P32" s="14">
        <f>'WEEKLY COMPETITIVE REPORT'!P32/Y4</f>
        <v>1208.2670906200317</v>
      </c>
      <c r="Q32" s="14">
        <f>'WEEKLY COMPETITIVE REPORT'!Q32/Y17</f>
        <v>0.16235094898751146</v>
      </c>
      <c r="R32" s="22">
        <f>'WEEKLY COMPETITIVE REPORT'!R32</f>
        <v>158</v>
      </c>
      <c r="S32" s="22">
        <f>'WEEKLY COMPETITIVE REPORT'!S32</f>
        <v>447</v>
      </c>
      <c r="T32" s="64">
        <f>'WEEKLY COMPETITIVE REPORT'!T32</f>
        <v>-60.36505867014342</v>
      </c>
      <c r="U32" s="14">
        <f>'WEEKLY COMPETITIVE REPORT'!U32/Y4</f>
        <v>734878.1134075251</v>
      </c>
      <c r="V32" s="14">
        <f t="shared" si="4"/>
        <v>86.30479218714513</v>
      </c>
      <c r="W32" s="25">
        <f t="shared" si="5"/>
        <v>736086.3804981451</v>
      </c>
      <c r="X32" s="22">
        <f>'WEEKLY COMPETITIVE REPORT'!X32</f>
        <v>110738</v>
      </c>
      <c r="Y32" s="56">
        <f>'WEEKLY COMPETITIVE REPORT'!Y32</f>
        <v>110896</v>
      </c>
    </row>
    <row r="33" spans="1:25" ht="13.5" thickBot="1">
      <c r="A33" s="50">
        <v>20</v>
      </c>
      <c r="B33" s="4">
        <f>'WEEKLY COMPETITIVE REPORT'!B33</f>
        <v>11</v>
      </c>
      <c r="C33" s="4" t="str">
        <f>'WEEKLY COMPETITIVE REPORT'!C33</f>
        <v>HOTEL TRANSYLVANIA 3D</v>
      </c>
      <c r="D33" s="4" t="str">
        <f>'WEEKLY COMPETITIVE REPORT'!D33</f>
        <v>HOTEL TRANSILVANIJA 3D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15</v>
      </c>
      <c r="H33" s="37">
        <f>'WEEKLY COMPETITIVE REPORT'!H33</f>
        <v>14</v>
      </c>
      <c r="I33" s="14">
        <f>'WEEKLY COMPETITIVE REPORT'!I33/Y4</f>
        <v>759.141494435612</v>
      </c>
      <c r="J33" s="14">
        <f>'WEEKLY COMPETITIVE REPORT'!J33/Y17</f>
        <v>0.04748465391942426</v>
      </c>
      <c r="K33" s="22">
        <f>'WEEKLY COMPETITIVE REPORT'!K33</f>
        <v>124</v>
      </c>
      <c r="L33" s="22">
        <f>'WEEKLY COMPETITIVE REPORT'!L33</f>
        <v>134</v>
      </c>
      <c r="M33" s="64">
        <f>'WEEKLY COMPETITIVE REPORT'!M33</f>
        <v>-14.858841010401193</v>
      </c>
      <c r="N33" s="14">
        <f t="shared" si="3"/>
        <v>54.22439245968657</v>
      </c>
      <c r="O33" s="37">
        <f>'WEEKLY COMPETITIVE REPORT'!O33</f>
        <v>14</v>
      </c>
      <c r="P33" s="14">
        <f>'WEEKLY COMPETITIVE REPORT'!P33/Y4</f>
        <v>790.9379968203498</v>
      </c>
      <c r="Q33" s="14">
        <f>'WEEKLY COMPETITIVE REPORT'!Q33/Y17</f>
        <v>0.04748465391942426</v>
      </c>
      <c r="R33" s="22">
        <f>'WEEKLY COMPETITIVE REPORT'!R33</f>
        <v>128</v>
      </c>
      <c r="S33" s="22">
        <f>'WEEKLY COMPETITIVE REPORT'!S33</f>
        <v>134</v>
      </c>
      <c r="T33" s="64">
        <f>'WEEKLY COMPETITIVE REPORT'!T33</f>
        <v>-11.292719167904906</v>
      </c>
      <c r="U33" s="14">
        <f>'WEEKLY COMPETITIVE REPORT'!U33/Y4</f>
        <v>263223.3704292528</v>
      </c>
      <c r="V33" s="14">
        <f t="shared" si="4"/>
        <v>56.49557120145356</v>
      </c>
      <c r="W33" s="25">
        <f t="shared" si="5"/>
        <v>264014.30842607317</v>
      </c>
      <c r="X33" s="22">
        <f>'WEEKLY COMPETITIVE REPORT'!X33</f>
        <v>43348</v>
      </c>
      <c r="Y33" s="56">
        <f>'WEEKLY COMPETITIVE REPORT'!Y33</f>
        <v>43476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191</v>
      </c>
      <c r="I34" s="32">
        <f>SUM(I14:I33)</f>
        <v>120932.69740328564</v>
      </c>
      <c r="J34" s="31">
        <f>SUM(J14:J33)</f>
        <v>145113.5175021914</v>
      </c>
      <c r="K34" s="31">
        <f>SUM(K14:K33)</f>
        <v>16734</v>
      </c>
      <c r="L34" s="31">
        <f>SUM(L14:L33)</f>
        <v>22093</v>
      </c>
      <c r="M34" s="64">
        <f>'WEEKLY COMPETITIVE REPORT'!M34</f>
        <v>-60.81394350476518</v>
      </c>
      <c r="N34" s="32">
        <f>I34/H34</f>
        <v>633.1554837868358</v>
      </c>
      <c r="O34" s="40">
        <f>'WEEKLY COMPETITIVE REPORT'!O34</f>
        <v>191</v>
      </c>
      <c r="P34" s="31">
        <f>SUM(P14:P33)</f>
        <v>187721.25066242708</v>
      </c>
      <c r="Q34" s="31">
        <f>SUM(Q14:Q33)</f>
        <v>225559.13004690202</v>
      </c>
      <c r="R34" s="31">
        <f>SUM(R14:R33)</f>
        <v>29115</v>
      </c>
      <c r="S34" s="31">
        <f>SUM(S14:S33)</f>
        <v>37916</v>
      </c>
      <c r="T34" s="65">
        <f>P34/Q34-100%</f>
        <v>-0.16775148661287642</v>
      </c>
      <c r="U34" s="31">
        <f>SUM(U14:U33)</f>
        <v>2472611.7319127247</v>
      </c>
      <c r="V34" s="32">
        <f>P34/O34</f>
        <v>982.8337731017124</v>
      </c>
      <c r="W34" s="31">
        <f>SUM(W14:W33)</f>
        <v>2660332.9825751516</v>
      </c>
      <c r="X34" s="31">
        <f>SUM(X14:X33)</f>
        <v>366726</v>
      </c>
      <c r="Y34" s="35">
        <f>SUM(Y14:Y33)</f>
        <v>395841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2013-01-31T13:27:12Z</dcterms:modified>
  <cp:category/>
  <cp:version/>
  <cp:contentType/>
  <cp:contentStatus/>
</cp:coreProperties>
</file>