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605" windowWidth="23235" windowHeight="1060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<sst xmlns="http://schemas.openxmlformats.org/spreadsheetml/2006/main" count="260" uniqueCount="92">
  <si>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</si>
  <si>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</si>
  <si>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</si>
  <si>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</si>
  <si>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</si>
  <si>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</si>
  <si>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</si>
  <si>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</si>
  <si>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</si>
  <si>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</si>
  <si>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</si>
  <si>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</si>
  <si>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</si>
  <si>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</si>
  <si>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</si>
  <si>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</si>
  <si>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</si>
  <si>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</si>
  <si>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</si>
  <si>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</si>
  <si>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</si>
  <si>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</si>
  <si>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</si>
  <si>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</si>
  <si>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</si>
  <si>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</si>
  <si>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</si>
  <si>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</si>
  <si>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</si>
  <si>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</si>
  <si>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</si>
  <si>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</si>
  <si>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</si>
  <si>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</si>
  <si>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</si>
  <si>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</si>
  <si>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</si>
  <si>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</si>
  <si>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</si>
  <si>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</si>
  <si>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</si>
  <si>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</si>
  <si>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</si>
  <si>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</si>
  <si>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</si>
  <si>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</si>
  <si>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</si>
  <si>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</si>
  <si>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</si>
  <si>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</si>
  <si>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</si>
  <si>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</si>
  <si>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FROZEN 3D</t>
  </si>
  <si>
    <t>LEDENO KRALJESTVO 3D</t>
  </si>
  <si>
    <t>FOX</t>
  </si>
  <si>
    <t>CF</t>
  </si>
  <si>
    <t>DALLAS BUYERS CLUB</t>
  </si>
  <si>
    <t>KLUB ZDRAVJA DALLAS</t>
  </si>
  <si>
    <t>12 YEARS A SLAVE</t>
  </si>
  <si>
    <t>12 LET SUŽENJ</t>
  </si>
  <si>
    <t>THE LEGO MOVIE</t>
  </si>
  <si>
    <t>LEGO FILM</t>
  </si>
  <si>
    <t>New</t>
  </si>
  <si>
    <t>MONTEVIDEO, VIDIMO SE!</t>
  </si>
  <si>
    <t>MONTEVIDEO, SE VIDIMO!</t>
  </si>
  <si>
    <t>MR. PEABODY AND SHERMAN</t>
  </si>
  <si>
    <t>PUSTOLOVŠČINE GOSPODA PEABODYJA IN SHERMANA</t>
  </si>
  <si>
    <t>300: RISE OF AN EMPIRE</t>
  </si>
  <si>
    <t>300: VZPON IMPERIJA</t>
  </si>
  <si>
    <t>NYMPHOMANIAC - PART 1</t>
  </si>
  <si>
    <t>NIMFOMANKA - 1 DEL</t>
  </si>
  <si>
    <t>NONSTOP</t>
  </si>
  <si>
    <t>NON STOP</t>
  </si>
  <si>
    <t>LEPOTICA IN ZVER</t>
  </si>
  <si>
    <t>PANIKA</t>
  </si>
  <si>
    <t>MAMIN SINKO</t>
  </si>
  <si>
    <t>ME, MYSELF AND MUM</t>
  </si>
  <si>
    <t>NEED FOR SPEED</t>
  </si>
  <si>
    <t>NEED FOR SPEED: ŽELJA PO HITROSTI</t>
  </si>
  <si>
    <t>LA BELLE ET LA BETE</t>
  </si>
  <si>
    <t>DON JON</t>
  </si>
  <si>
    <t>2i Film</t>
  </si>
  <si>
    <t>27 - Mar</t>
  </si>
  <si>
    <t>02 - Apr</t>
  </si>
  <si>
    <t>28 - Mar</t>
  </si>
  <si>
    <t>30 - Mar</t>
  </si>
  <si>
    <t>LONE SURVIVOR</t>
  </si>
  <si>
    <t>EDINI PREŽIVELI</t>
  </si>
  <si>
    <t>DIVERGENT</t>
  </si>
  <si>
    <t>GRAND BUDAPEST HOTEL</t>
  </si>
  <si>
    <t>TARZAN</t>
  </si>
  <si>
    <t>RAZCEPLJENI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</si>
</sst>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E10" sqref="E1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84</v>
      </c>
      <c r="L4" s="20"/>
      <c r="M4" s="79" t="s">
        <v>85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82</v>
      </c>
      <c r="L5" s="7"/>
      <c r="M5" s="80" t="s">
        <v>83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41732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77</v>
      </c>
      <c r="D14" s="4" t="s">
        <v>78</v>
      </c>
      <c r="E14" s="15" t="s">
        <v>46</v>
      </c>
      <c r="F14" s="15" t="s">
        <v>42</v>
      </c>
      <c r="G14" s="37">
        <v>2</v>
      </c>
      <c r="H14" s="37">
        <v>10</v>
      </c>
      <c r="I14" s="14">
        <v>14376</v>
      </c>
      <c r="J14" s="14">
        <v>26975</v>
      </c>
      <c r="K14" s="14">
        <v>2388</v>
      </c>
      <c r="L14" s="14">
        <v>4500</v>
      </c>
      <c r="M14" s="64">
        <f>(I14/J14*100)-100</f>
        <v>-46.7062094531974</v>
      </c>
      <c r="N14" s="14">
        <f>I14/H14</f>
        <v>1437.6</v>
      </c>
      <c r="O14" s="73">
        <v>10</v>
      </c>
      <c r="P14" s="14">
        <v>18884</v>
      </c>
      <c r="Q14" s="14">
        <v>35847</v>
      </c>
      <c r="R14" s="14">
        <v>3292</v>
      </c>
      <c r="S14" s="14">
        <v>6407</v>
      </c>
      <c r="T14" s="64">
        <f>(P14/Q14*100)-100</f>
        <v>-47.320556810890736</v>
      </c>
      <c r="U14" s="74">
        <v>41723</v>
      </c>
      <c r="V14" s="14">
        <f>P14/O14</f>
        <v>1888.4</v>
      </c>
      <c r="W14" s="74">
        <f>SUM(U14,P14)</f>
        <v>60607</v>
      </c>
      <c r="X14" s="74">
        <v>7417</v>
      </c>
      <c r="Y14" s="75">
        <f>SUM(X14,R14)</f>
        <v>10709</v>
      </c>
    </row>
    <row r="15" spans="1:25" ht="12.75">
      <c r="A15" s="72">
        <v>2</v>
      </c>
      <c r="B15" s="72" t="s">
        <v>62</v>
      </c>
      <c r="C15" s="4" t="s">
        <v>88</v>
      </c>
      <c r="D15" s="4" t="s">
        <v>91</v>
      </c>
      <c r="E15" s="15" t="s">
        <v>46</v>
      </c>
      <c r="F15" s="15" t="s">
        <v>42</v>
      </c>
      <c r="G15" s="37">
        <v>1</v>
      </c>
      <c r="H15" s="37">
        <v>11</v>
      </c>
      <c r="I15" s="14">
        <v>9846</v>
      </c>
      <c r="J15" s="14"/>
      <c r="K15" s="22">
        <v>1661</v>
      </c>
      <c r="L15" s="22"/>
      <c r="M15" s="64"/>
      <c r="N15" s="14">
        <f>I15/H15</f>
        <v>895.0909090909091</v>
      </c>
      <c r="O15" s="73">
        <v>11</v>
      </c>
      <c r="P15" s="14">
        <v>14446</v>
      </c>
      <c r="Q15" s="14"/>
      <c r="R15" s="14">
        <v>2612</v>
      </c>
      <c r="S15" s="14"/>
      <c r="T15" s="64"/>
      <c r="U15" s="99"/>
      <c r="V15" s="14">
        <f>P15/O15</f>
        <v>1313.2727272727273</v>
      </c>
      <c r="W15" s="74">
        <f>SUM(U15,P15)</f>
        <v>14446</v>
      </c>
      <c r="X15" s="74"/>
      <c r="Y15" s="75">
        <f>SUM(X15,R15)</f>
        <v>2612</v>
      </c>
    </row>
    <row r="16" spans="1:25" ht="12.75">
      <c r="A16" s="72">
        <v>3</v>
      </c>
      <c r="B16" s="72">
        <v>3</v>
      </c>
      <c r="C16" s="4" t="s">
        <v>67</v>
      </c>
      <c r="D16" s="4" t="s">
        <v>68</v>
      </c>
      <c r="E16" s="15" t="s">
        <v>49</v>
      </c>
      <c r="F16" s="15" t="s">
        <v>42</v>
      </c>
      <c r="G16" s="37">
        <v>4</v>
      </c>
      <c r="H16" s="37">
        <v>23</v>
      </c>
      <c r="I16" s="24">
        <v>6603</v>
      </c>
      <c r="J16" s="24">
        <v>13979</v>
      </c>
      <c r="K16" s="97">
        <v>1043</v>
      </c>
      <c r="L16" s="97">
        <v>2227</v>
      </c>
      <c r="M16" s="64">
        <f>(I16/J16*100)-100</f>
        <v>-52.76486157808141</v>
      </c>
      <c r="N16" s="14">
        <f>I16/H16</f>
        <v>287.0869565217391</v>
      </c>
      <c r="O16" s="38">
        <v>23</v>
      </c>
      <c r="P16" s="14">
        <v>9341</v>
      </c>
      <c r="Q16" s="14">
        <v>18852</v>
      </c>
      <c r="R16" s="14">
        <v>1581</v>
      </c>
      <c r="S16" s="14">
        <v>3221</v>
      </c>
      <c r="T16" s="64">
        <f>(P16/Q16*100)-100</f>
        <v>-50.45088054317844</v>
      </c>
      <c r="U16" s="74">
        <v>92159</v>
      </c>
      <c r="V16" s="14">
        <f>P16/O16</f>
        <v>406.1304347826087</v>
      </c>
      <c r="W16" s="74">
        <f>SUM(U16,P16)</f>
        <v>101500</v>
      </c>
      <c r="X16" s="74">
        <v>16155</v>
      </c>
      <c r="Y16" s="75">
        <f>SUM(X16,R16)</f>
        <v>17736</v>
      </c>
    </row>
    <row r="17" spans="1:25" ht="12.75">
      <c r="A17" s="72">
        <v>4</v>
      </c>
      <c r="B17" s="72" t="s">
        <v>62</v>
      </c>
      <c r="C17" s="89" t="s">
        <v>89</v>
      </c>
      <c r="D17" s="89" t="s">
        <v>89</v>
      </c>
      <c r="E17" s="15" t="s">
        <v>54</v>
      </c>
      <c r="F17" s="15" t="s">
        <v>42</v>
      </c>
      <c r="G17" s="37">
        <v>1</v>
      </c>
      <c r="H17" s="37">
        <v>1</v>
      </c>
      <c r="I17" s="24">
        <v>4570</v>
      </c>
      <c r="J17" s="24"/>
      <c r="K17" s="24">
        <v>989</v>
      </c>
      <c r="L17" s="24"/>
      <c r="M17" s="64"/>
      <c r="N17" s="14">
        <f>I17/H17</f>
        <v>4570</v>
      </c>
      <c r="O17" s="37">
        <v>1</v>
      </c>
      <c r="P17" s="14">
        <v>9151</v>
      </c>
      <c r="Q17" s="14"/>
      <c r="R17" s="14">
        <v>2023</v>
      </c>
      <c r="S17" s="14"/>
      <c r="T17" s="64"/>
      <c r="U17" s="99">
        <v>3528</v>
      </c>
      <c r="V17" s="24">
        <f>P17/O17</f>
        <v>9151</v>
      </c>
      <c r="W17" s="74">
        <f>SUM(U17,P17)</f>
        <v>12679</v>
      </c>
      <c r="X17" s="74">
        <v>785</v>
      </c>
      <c r="Y17" s="75">
        <f>SUM(X17,R17)</f>
        <v>2808</v>
      </c>
    </row>
    <row r="18" spans="1:25" ht="13.5" customHeight="1">
      <c r="A18" s="72">
        <v>5</v>
      </c>
      <c r="B18" s="72">
        <v>5</v>
      </c>
      <c r="C18" s="4" t="s">
        <v>63</v>
      </c>
      <c r="D18" s="4" t="s">
        <v>64</v>
      </c>
      <c r="E18" s="15" t="s">
        <v>46</v>
      </c>
      <c r="F18" s="15" t="s">
        <v>55</v>
      </c>
      <c r="G18" s="37">
        <v>4</v>
      </c>
      <c r="H18" s="37">
        <v>9</v>
      </c>
      <c r="I18" s="22">
        <v>4802</v>
      </c>
      <c r="J18" s="22">
        <v>7392</v>
      </c>
      <c r="K18" s="96">
        <v>835</v>
      </c>
      <c r="L18" s="96">
        <v>1204</v>
      </c>
      <c r="M18" s="64">
        <f>(I18/J18*100)-100</f>
        <v>-35.03787878787878</v>
      </c>
      <c r="N18" s="14">
        <f>I18/H18</f>
        <v>533.5555555555555</v>
      </c>
      <c r="O18" s="73">
        <v>9</v>
      </c>
      <c r="P18" s="14">
        <v>6553</v>
      </c>
      <c r="Q18" s="14">
        <v>11512</v>
      </c>
      <c r="R18" s="14">
        <v>1197</v>
      </c>
      <c r="S18" s="14">
        <v>2179</v>
      </c>
      <c r="T18" s="64">
        <f>(P18/Q18*100)-100</f>
        <v>-43.076789437109106</v>
      </c>
      <c r="U18" s="74">
        <v>44885</v>
      </c>
      <c r="V18" s="24">
        <f>P18/O18</f>
        <v>728.1111111111111</v>
      </c>
      <c r="W18" s="74">
        <f>SUM(U18,P18)</f>
        <v>51438</v>
      </c>
      <c r="X18" s="74">
        <v>8628</v>
      </c>
      <c r="Y18" s="75">
        <f>SUM(X18,R18)</f>
        <v>9825</v>
      </c>
    </row>
    <row r="19" spans="1:25" ht="12.75">
      <c r="A19" s="72">
        <v>6</v>
      </c>
      <c r="B19" s="72">
        <v>2</v>
      </c>
      <c r="C19" s="4" t="s">
        <v>65</v>
      </c>
      <c r="D19" s="4" t="s">
        <v>66</v>
      </c>
      <c r="E19" s="15" t="s">
        <v>54</v>
      </c>
      <c r="F19" s="15" t="s">
        <v>42</v>
      </c>
      <c r="G19" s="37">
        <v>4</v>
      </c>
      <c r="H19" s="37">
        <v>24</v>
      </c>
      <c r="I19" s="24">
        <v>5266</v>
      </c>
      <c r="J19" s="24">
        <v>16980</v>
      </c>
      <c r="K19" s="22">
        <v>1003</v>
      </c>
      <c r="L19" s="22">
        <v>3011</v>
      </c>
      <c r="M19" s="64">
        <f>(I19/J19*100)-100</f>
        <v>-68.98704358068315</v>
      </c>
      <c r="N19" s="14">
        <f>I19/H19</f>
        <v>219.41666666666666</v>
      </c>
      <c r="O19" s="37">
        <v>24</v>
      </c>
      <c r="P19" s="22">
        <v>6550</v>
      </c>
      <c r="Q19" s="22">
        <v>19626</v>
      </c>
      <c r="R19" s="22">
        <v>1259</v>
      </c>
      <c r="S19" s="22">
        <v>3598</v>
      </c>
      <c r="T19" s="64">
        <f>(P19/Q19*100)-100</f>
        <v>-66.62590441251402</v>
      </c>
      <c r="U19" s="74">
        <v>57686</v>
      </c>
      <c r="V19" s="14">
        <f>P19/O19</f>
        <v>272.9166666666667</v>
      </c>
      <c r="W19" s="74">
        <f>SUM(U19,P19)</f>
        <v>64236</v>
      </c>
      <c r="X19" s="74">
        <v>10759</v>
      </c>
      <c r="Y19" s="75">
        <f>SUM(X19,R19)</f>
        <v>12018</v>
      </c>
    </row>
    <row r="20" spans="1:25" ht="12.75">
      <c r="A20" s="72">
        <v>7</v>
      </c>
      <c r="B20" s="72">
        <v>4</v>
      </c>
      <c r="C20" s="4" t="s">
        <v>74</v>
      </c>
      <c r="D20" s="4" t="s">
        <v>74</v>
      </c>
      <c r="E20" s="15" t="s">
        <v>46</v>
      </c>
      <c r="F20" s="15" t="s">
        <v>36</v>
      </c>
      <c r="G20" s="37">
        <v>5</v>
      </c>
      <c r="H20" s="37">
        <v>10</v>
      </c>
      <c r="I20" s="24">
        <v>4244</v>
      </c>
      <c r="J20" s="24">
        <v>9641</v>
      </c>
      <c r="K20" s="22">
        <v>784</v>
      </c>
      <c r="L20" s="22">
        <v>1781</v>
      </c>
      <c r="M20" s="64">
        <f>(I20/J20*100)-100</f>
        <v>-55.97967015869723</v>
      </c>
      <c r="N20" s="14">
        <f>I20/H20</f>
        <v>424.4</v>
      </c>
      <c r="O20" s="37">
        <v>10</v>
      </c>
      <c r="P20" s="22">
        <v>6326</v>
      </c>
      <c r="Q20" s="22">
        <v>14279</v>
      </c>
      <c r="R20" s="22">
        <v>1220</v>
      </c>
      <c r="S20" s="22">
        <v>2761</v>
      </c>
      <c r="T20" s="64">
        <f>(P20/Q20*100)-100</f>
        <v>-55.697177673506545</v>
      </c>
      <c r="U20" s="74">
        <v>73958</v>
      </c>
      <c r="V20" s="14">
        <f>P20/O20</f>
        <v>632.6</v>
      </c>
      <c r="W20" s="74">
        <f>SUM(U20,P20)</f>
        <v>80284</v>
      </c>
      <c r="X20" s="74">
        <v>14953</v>
      </c>
      <c r="Y20" s="75">
        <f>SUM(X20,R20)</f>
        <v>16173</v>
      </c>
    </row>
    <row r="21" spans="1:25" ht="12.75">
      <c r="A21" s="72">
        <v>8</v>
      </c>
      <c r="B21" s="72" t="s">
        <v>62</v>
      </c>
      <c r="C21" s="4" t="s">
        <v>90</v>
      </c>
      <c r="D21" s="4" t="s">
        <v>90</v>
      </c>
      <c r="E21" s="15" t="s">
        <v>46</v>
      </c>
      <c r="F21" s="15" t="s">
        <v>42</v>
      </c>
      <c r="G21" s="37">
        <v>1</v>
      </c>
      <c r="H21" s="37">
        <v>10</v>
      </c>
      <c r="I21" s="14">
        <v>4230</v>
      </c>
      <c r="J21" s="14"/>
      <c r="K21" s="14">
        <v>851</v>
      </c>
      <c r="L21" s="14"/>
      <c r="M21" s="64"/>
      <c r="N21" s="14">
        <f>I21/H21</f>
        <v>423</v>
      </c>
      <c r="O21" s="38">
        <v>10</v>
      </c>
      <c r="P21" s="14">
        <v>6098</v>
      </c>
      <c r="Q21" s="14"/>
      <c r="R21" s="14">
        <v>1277</v>
      </c>
      <c r="S21" s="14"/>
      <c r="T21" s="64"/>
      <c r="U21" s="74"/>
      <c r="V21" s="14">
        <f>P21/O21</f>
        <v>609.8</v>
      </c>
      <c r="W21" s="74">
        <f>SUM(U21,P21)</f>
        <v>6098</v>
      </c>
      <c r="X21" s="74"/>
      <c r="Y21" s="75">
        <f>SUM(X21,R21)</f>
        <v>1277</v>
      </c>
    </row>
    <row r="22" spans="1:25" ht="12.75">
      <c r="A22" s="72">
        <v>9</v>
      </c>
      <c r="B22" s="72" t="s">
        <v>62</v>
      </c>
      <c r="C22" s="4" t="s">
        <v>86</v>
      </c>
      <c r="D22" s="4" t="s">
        <v>87</v>
      </c>
      <c r="E22" s="15" t="s">
        <v>46</v>
      </c>
      <c r="F22" s="15" t="s">
        <v>55</v>
      </c>
      <c r="G22" s="37">
        <v>1</v>
      </c>
      <c r="H22" s="37">
        <v>8</v>
      </c>
      <c r="I22" s="24">
        <v>3519</v>
      </c>
      <c r="J22" s="24"/>
      <c r="K22" s="24">
        <v>587</v>
      </c>
      <c r="L22" s="24"/>
      <c r="M22" s="64"/>
      <c r="N22" s="14">
        <f>I22/H22</f>
        <v>439.875</v>
      </c>
      <c r="O22" s="38">
        <v>8</v>
      </c>
      <c r="P22" s="14">
        <v>4743</v>
      </c>
      <c r="Q22" s="14"/>
      <c r="R22" s="14">
        <v>839</v>
      </c>
      <c r="S22" s="14"/>
      <c r="T22" s="64"/>
      <c r="U22" s="74"/>
      <c r="V22" s="14">
        <f>P22/O22</f>
        <v>592.875</v>
      </c>
      <c r="W22" s="74">
        <f>SUM(U22,P22)</f>
        <v>4743</v>
      </c>
      <c r="X22" s="74"/>
      <c r="Y22" s="75">
        <f>SUM(X22,R22)</f>
        <v>839</v>
      </c>
    </row>
    <row r="23" spans="1:25" ht="12.75">
      <c r="A23" s="72">
        <v>10</v>
      </c>
      <c r="B23" s="72">
        <v>6</v>
      </c>
      <c r="C23" s="4" t="s">
        <v>72</v>
      </c>
      <c r="D23" s="4" t="s">
        <v>71</v>
      </c>
      <c r="E23" s="15" t="s">
        <v>46</v>
      </c>
      <c r="F23" s="15" t="s">
        <v>42</v>
      </c>
      <c r="G23" s="37">
        <v>3</v>
      </c>
      <c r="H23" s="37">
        <v>6</v>
      </c>
      <c r="I23" s="24">
        <v>2641</v>
      </c>
      <c r="J23" s="24">
        <v>5477</v>
      </c>
      <c r="K23" s="24">
        <v>455</v>
      </c>
      <c r="L23" s="24">
        <v>947</v>
      </c>
      <c r="M23" s="64">
        <f>(I23/J23*100)-100</f>
        <v>-51.780171626802996</v>
      </c>
      <c r="N23" s="14">
        <f>I23/H23</f>
        <v>440.1666666666667</v>
      </c>
      <c r="O23" s="38">
        <v>6</v>
      </c>
      <c r="P23" s="14">
        <v>3582</v>
      </c>
      <c r="Q23" s="14">
        <v>7495</v>
      </c>
      <c r="R23" s="14">
        <v>655</v>
      </c>
      <c r="S23" s="14">
        <v>1396</v>
      </c>
      <c r="T23" s="64">
        <f>(P23/Q23*100)-100</f>
        <v>-52.20813875917278</v>
      </c>
      <c r="U23" s="74">
        <v>16863</v>
      </c>
      <c r="V23" s="14">
        <f>P23/O23</f>
        <v>597</v>
      </c>
      <c r="W23" s="74">
        <f>SUM(U23,P23)</f>
        <v>20445</v>
      </c>
      <c r="X23" s="76">
        <v>3190</v>
      </c>
      <c r="Y23" s="75">
        <f>SUM(X23,R23)</f>
        <v>3845</v>
      </c>
    </row>
    <row r="24" spans="1:25" ht="12.75">
      <c r="A24" s="72">
        <v>11</v>
      </c>
      <c r="B24" s="72">
        <v>7</v>
      </c>
      <c r="C24" s="4" t="s">
        <v>69</v>
      </c>
      <c r="D24" s="4" t="s">
        <v>70</v>
      </c>
      <c r="E24" s="15" t="s">
        <v>46</v>
      </c>
      <c r="F24" s="15" t="s">
        <v>47</v>
      </c>
      <c r="G24" s="37">
        <v>3</v>
      </c>
      <c r="H24" s="37">
        <v>9</v>
      </c>
      <c r="I24" s="24">
        <v>2235</v>
      </c>
      <c r="J24" s="24">
        <v>3273</v>
      </c>
      <c r="K24" s="24">
        <v>410</v>
      </c>
      <c r="L24" s="24">
        <v>613</v>
      </c>
      <c r="M24" s="64">
        <f>(I24/J24*100)-100</f>
        <v>-31.71402383134739</v>
      </c>
      <c r="N24" s="14">
        <f>I24/H24</f>
        <v>248.33333333333334</v>
      </c>
      <c r="O24" s="73">
        <v>9</v>
      </c>
      <c r="P24" s="14">
        <v>3512</v>
      </c>
      <c r="Q24" s="14">
        <v>5457</v>
      </c>
      <c r="R24" s="14">
        <v>673</v>
      </c>
      <c r="S24" s="14">
        <v>1081</v>
      </c>
      <c r="T24" s="64">
        <f>(P24/Q24*100)-100</f>
        <v>-35.64229430089793</v>
      </c>
      <c r="U24" s="74">
        <v>11563</v>
      </c>
      <c r="V24" s="14">
        <f>P24/O24</f>
        <v>390.22222222222223</v>
      </c>
      <c r="W24" s="74">
        <f>SUM(U24,P24)</f>
        <v>15075</v>
      </c>
      <c r="X24" s="76">
        <v>2275</v>
      </c>
      <c r="Y24" s="75">
        <f>SUM(X24,R24)</f>
        <v>2948</v>
      </c>
    </row>
    <row r="25" spans="1:25" ht="12.75" customHeight="1">
      <c r="A25" s="72">
        <v>12</v>
      </c>
      <c r="B25" s="72">
        <v>9</v>
      </c>
      <c r="C25" s="4" t="s">
        <v>58</v>
      </c>
      <c r="D25" s="4" t="s">
        <v>59</v>
      </c>
      <c r="E25" s="15" t="s">
        <v>46</v>
      </c>
      <c r="F25" s="15" t="s">
        <v>42</v>
      </c>
      <c r="G25" s="37">
        <v>8</v>
      </c>
      <c r="H25" s="37">
        <v>12</v>
      </c>
      <c r="I25" s="24">
        <v>1553</v>
      </c>
      <c r="J25" s="24">
        <v>3359</v>
      </c>
      <c r="K25" s="24">
        <v>260</v>
      </c>
      <c r="L25" s="24">
        <v>553</v>
      </c>
      <c r="M25" s="64">
        <f>(I25/J25*100)-100</f>
        <v>-53.7660017862459</v>
      </c>
      <c r="N25" s="14">
        <f>I25/H25</f>
        <v>129.41666666666666</v>
      </c>
      <c r="O25" s="73">
        <v>12</v>
      </c>
      <c r="P25" s="14">
        <v>2092</v>
      </c>
      <c r="Q25" s="14">
        <v>4569</v>
      </c>
      <c r="R25" s="24">
        <v>356</v>
      </c>
      <c r="S25" s="24">
        <v>786</v>
      </c>
      <c r="T25" s="64">
        <f>(P25/Q25*100)-100</f>
        <v>-54.21317574961698</v>
      </c>
      <c r="U25" s="76">
        <v>85668</v>
      </c>
      <c r="V25" s="14">
        <f>P25/O25</f>
        <v>174.33333333333334</v>
      </c>
      <c r="W25" s="74">
        <f>SUM(U25,P25)</f>
        <v>87760</v>
      </c>
      <c r="X25" s="74">
        <v>15817</v>
      </c>
      <c r="Y25" s="75">
        <f>SUM(X25,R25)</f>
        <v>16173</v>
      </c>
    </row>
    <row r="26" spans="1:25" ht="12.75" customHeight="1">
      <c r="A26" s="72">
        <v>13</v>
      </c>
      <c r="B26" s="72">
        <v>15</v>
      </c>
      <c r="C26" s="4" t="s">
        <v>56</v>
      </c>
      <c r="D26" s="4" t="s">
        <v>57</v>
      </c>
      <c r="E26" s="15" t="s">
        <v>46</v>
      </c>
      <c r="F26" s="15" t="s">
        <v>47</v>
      </c>
      <c r="G26" s="37">
        <v>8</v>
      </c>
      <c r="H26" s="37">
        <v>8</v>
      </c>
      <c r="I26" s="14">
        <v>228</v>
      </c>
      <c r="J26" s="14">
        <v>1054</v>
      </c>
      <c r="K26" s="14">
        <v>41</v>
      </c>
      <c r="L26" s="14">
        <v>192</v>
      </c>
      <c r="M26" s="64">
        <f>(I26/J26*100)-100</f>
        <v>-78.36812144212524</v>
      </c>
      <c r="N26" s="14">
        <f>I26/H26</f>
        <v>28.5</v>
      </c>
      <c r="O26" s="73">
        <v>8</v>
      </c>
      <c r="P26" s="22">
        <v>1206</v>
      </c>
      <c r="Q26" s="22">
        <v>1595</v>
      </c>
      <c r="R26" s="22">
        <v>315</v>
      </c>
      <c r="S26" s="22">
        <v>303</v>
      </c>
      <c r="T26" s="64">
        <f>(P26/Q26*100)-100</f>
        <v>-24.388714733542315</v>
      </c>
      <c r="U26" s="76">
        <v>15773</v>
      </c>
      <c r="V26" s="14">
        <f>P26/O26</f>
        <v>150.75</v>
      </c>
      <c r="W26" s="74">
        <f>SUM(U26,P26)</f>
        <v>16979</v>
      </c>
      <c r="X26" s="74">
        <v>3145</v>
      </c>
      <c r="Y26" s="75">
        <f>SUM(X26,R26)</f>
        <v>3460</v>
      </c>
    </row>
    <row r="27" spans="1:25" ht="12.75">
      <c r="A27" s="72">
        <v>14</v>
      </c>
      <c r="B27" s="72">
        <v>8</v>
      </c>
      <c r="C27" s="4" t="s">
        <v>79</v>
      </c>
      <c r="D27" s="4" t="s">
        <v>73</v>
      </c>
      <c r="E27" s="15" t="s">
        <v>46</v>
      </c>
      <c r="F27" s="15" t="s">
        <v>48</v>
      </c>
      <c r="G27" s="37">
        <v>2</v>
      </c>
      <c r="H27" s="37">
        <v>9</v>
      </c>
      <c r="I27" s="24">
        <v>881</v>
      </c>
      <c r="J27" s="24">
        <v>3615</v>
      </c>
      <c r="K27" s="95">
        <v>167</v>
      </c>
      <c r="L27" s="95">
        <v>651</v>
      </c>
      <c r="M27" s="64">
        <f>(I27/J27*100)-100</f>
        <v>-75.62932226832642</v>
      </c>
      <c r="N27" s="14">
        <f>I27/H27</f>
        <v>97.88888888888889</v>
      </c>
      <c r="O27" s="73">
        <v>9</v>
      </c>
      <c r="P27" s="22">
        <v>1149</v>
      </c>
      <c r="Q27" s="22">
        <v>4863</v>
      </c>
      <c r="R27" s="22">
        <v>231</v>
      </c>
      <c r="S27" s="22">
        <v>942</v>
      </c>
      <c r="T27" s="64">
        <f>(P27/Q27*100)-100</f>
        <v>-76.37260950030846</v>
      </c>
      <c r="U27" s="74">
        <v>4863</v>
      </c>
      <c r="V27" s="14">
        <f>P27/O27</f>
        <v>127.66666666666667</v>
      </c>
      <c r="W27" s="74">
        <f>SUM(U27,P27)</f>
        <v>6012</v>
      </c>
      <c r="X27" s="76">
        <v>942</v>
      </c>
      <c r="Y27" s="75">
        <f>SUM(X27,R27)</f>
        <v>1173</v>
      </c>
    </row>
    <row r="28" spans="1:25" ht="12.75">
      <c r="A28" s="72">
        <v>15</v>
      </c>
      <c r="B28" s="72">
        <v>11</v>
      </c>
      <c r="C28" s="89" t="s">
        <v>52</v>
      </c>
      <c r="D28" s="89" t="s">
        <v>53</v>
      </c>
      <c r="E28" s="15" t="s">
        <v>50</v>
      </c>
      <c r="F28" s="15" t="s">
        <v>51</v>
      </c>
      <c r="G28" s="37">
        <v>17</v>
      </c>
      <c r="H28" s="37">
        <v>22</v>
      </c>
      <c r="I28" s="24">
        <v>793</v>
      </c>
      <c r="J28" s="24">
        <v>2485</v>
      </c>
      <c r="K28" s="14">
        <v>155</v>
      </c>
      <c r="L28" s="14">
        <v>466</v>
      </c>
      <c r="M28" s="64">
        <f>(I28/J28*100)-100</f>
        <v>-68.08853118712274</v>
      </c>
      <c r="N28" s="14">
        <f>I28/H28</f>
        <v>36.04545454545455</v>
      </c>
      <c r="O28" s="73">
        <v>22</v>
      </c>
      <c r="P28" s="14">
        <v>1042</v>
      </c>
      <c r="Q28" s="14">
        <v>3041</v>
      </c>
      <c r="R28" s="14">
        <v>213</v>
      </c>
      <c r="S28" s="14">
        <v>602</v>
      </c>
      <c r="T28" s="64">
        <f>(P28/Q28*100)-100</f>
        <v>-65.73495560670833</v>
      </c>
      <c r="U28" s="74">
        <v>322894</v>
      </c>
      <c r="V28" s="14">
        <f>P28/O28</f>
        <v>47.36363636363637</v>
      </c>
      <c r="W28" s="74">
        <f>SUM(U28,P28)</f>
        <v>323936</v>
      </c>
      <c r="X28" s="74">
        <v>64718</v>
      </c>
      <c r="Y28" s="75">
        <f>SUM(X28,R28)</f>
        <v>64931</v>
      </c>
    </row>
    <row r="29" spans="1:25" ht="12.75">
      <c r="A29" s="72">
        <v>16</v>
      </c>
      <c r="B29" s="72">
        <v>13</v>
      </c>
      <c r="C29" s="4" t="s">
        <v>60</v>
      </c>
      <c r="D29" s="4" t="s">
        <v>61</v>
      </c>
      <c r="E29" s="15" t="s">
        <v>49</v>
      </c>
      <c r="F29" s="15" t="s">
        <v>42</v>
      </c>
      <c r="G29" s="37">
        <v>8</v>
      </c>
      <c r="H29" s="37">
        <v>18</v>
      </c>
      <c r="I29" s="24">
        <v>800</v>
      </c>
      <c r="J29" s="24">
        <v>1887</v>
      </c>
      <c r="K29" s="97">
        <v>134</v>
      </c>
      <c r="L29" s="97">
        <v>318</v>
      </c>
      <c r="M29" s="64">
        <f>(I29/J29*100)-100</f>
        <v>-57.604663487016424</v>
      </c>
      <c r="N29" s="14">
        <f>I29/H29</f>
        <v>44.44444444444444</v>
      </c>
      <c r="O29" s="73">
        <v>18</v>
      </c>
      <c r="P29" s="93">
        <v>900</v>
      </c>
      <c r="Q29" s="93">
        <v>2340</v>
      </c>
      <c r="R29" s="93">
        <v>152</v>
      </c>
      <c r="S29" s="93">
        <v>427</v>
      </c>
      <c r="T29" s="64">
        <f>(P29/Q29*100)-100</f>
        <v>-61.53846153846153</v>
      </c>
      <c r="U29" s="90">
        <v>79287</v>
      </c>
      <c r="V29" s="14">
        <f>P29/O29</f>
        <v>50</v>
      </c>
      <c r="W29" s="74">
        <f>SUM(U29,P29)</f>
        <v>80187</v>
      </c>
      <c r="X29" s="74">
        <v>14625</v>
      </c>
      <c r="Y29" s="75">
        <f>SUM(X29,R29)</f>
        <v>14777</v>
      </c>
    </row>
    <row r="30" spans="1:25" ht="12.75">
      <c r="A30" s="72">
        <v>17</v>
      </c>
      <c r="B30" s="72">
        <v>14</v>
      </c>
      <c r="C30" s="4" t="s">
        <v>80</v>
      </c>
      <c r="D30" s="4" t="s">
        <v>80</v>
      </c>
      <c r="E30" s="15" t="s">
        <v>46</v>
      </c>
      <c r="F30" s="15" t="s">
        <v>81</v>
      </c>
      <c r="G30" s="37">
        <v>2</v>
      </c>
      <c r="H30" s="37">
        <v>6</v>
      </c>
      <c r="I30" s="24">
        <v>638</v>
      </c>
      <c r="J30" s="24">
        <v>1680</v>
      </c>
      <c r="K30" s="14">
        <v>113</v>
      </c>
      <c r="L30" s="14">
        <v>293</v>
      </c>
      <c r="M30" s="64">
        <f>(I30/J30*100)-100</f>
        <v>-62.023809523809526</v>
      </c>
      <c r="N30" s="14">
        <f>I30/H30</f>
        <v>106.33333333333333</v>
      </c>
      <c r="O30" s="73">
        <v>6</v>
      </c>
      <c r="P30" s="14">
        <v>767</v>
      </c>
      <c r="Q30" s="14">
        <v>1958</v>
      </c>
      <c r="R30" s="14">
        <v>146</v>
      </c>
      <c r="S30" s="14">
        <v>365</v>
      </c>
      <c r="T30" s="64">
        <f>(P30/Q30*100)-100</f>
        <v>-60.82737487231869</v>
      </c>
      <c r="U30" s="24">
        <v>1958</v>
      </c>
      <c r="V30" s="14">
        <f>P30/O30</f>
        <v>127.83333333333333</v>
      </c>
      <c r="W30" s="74">
        <f>SUM(U30,P30)</f>
        <v>2725</v>
      </c>
      <c r="X30" s="74">
        <v>365</v>
      </c>
      <c r="Y30" s="75">
        <f>SUM(X30,R30)</f>
        <v>511</v>
      </c>
    </row>
    <row r="31" spans="1:25" ht="12.75">
      <c r="A31" s="72">
        <v>18</v>
      </c>
      <c r="B31" s="72">
        <v>10</v>
      </c>
      <c r="C31" s="98" t="s">
        <v>75</v>
      </c>
      <c r="D31" s="4" t="s">
        <v>76</v>
      </c>
      <c r="E31" s="15" t="s">
        <v>46</v>
      </c>
      <c r="F31" s="15" t="s">
        <v>36</v>
      </c>
      <c r="G31" s="37">
        <v>2</v>
      </c>
      <c r="H31" s="37">
        <v>9</v>
      </c>
      <c r="I31" s="24">
        <v>438</v>
      </c>
      <c r="J31" s="24">
        <v>2372</v>
      </c>
      <c r="K31" s="24">
        <v>89</v>
      </c>
      <c r="L31" s="24">
        <v>420</v>
      </c>
      <c r="M31" s="64">
        <f>(I31/J31*100)-100</f>
        <v>-81.53456998313659</v>
      </c>
      <c r="N31" s="14">
        <f>I31/H31</f>
        <v>48.666666666666664</v>
      </c>
      <c r="O31" s="37">
        <v>9</v>
      </c>
      <c r="P31" s="14">
        <v>607</v>
      </c>
      <c r="Q31" s="14">
        <v>3130</v>
      </c>
      <c r="R31" s="14">
        <v>127</v>
      </c>
      <c r="S31" s="14">
        <v>592</v>
      </c>
      <c r="T31" s="64">
        <f>(P31/Q31*100)-100</f>
        <v>-80.6070287539936</v>
      </c>
      <c r="U31" s="90">
        <v>3130</v>
      </c>
      <c r="V31" s="14">
        <f>P31/O31</f>
        <v>67.44444444444444</v>
      </c>
      <c r="W31" s="74">
        <f>SUM(U31,P31)</f>
        <v>3737</v>
      </c>
      <c r="X31" s="74">
        <v>592</v>
      </c>
      <c r="Y31" s="75">
        <f>SUM(X31,R31)</f>
        <v>719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22"/>
      <c r="J32" s="22"/>
      <c r="K32" s="95"/>
      <c r="L32" s="95"/>
      <c r="M32" s="64"/>
      <c r="N32" s="14"/>
      <c r="O32" s="73"/>
      <c r="P32" s="22"/>
      <c r="Q32" s="22"/>
      <c r="R32" s="22"/>
      <c r="S32" s="22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4"/>
      <c r="L33" s="94"/>
      <c r="M33" s="64"/>
      <c r="N33" s="14"/>
      <c r="O33" s="38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205</v>
      </c>
      <c r="I34" s="31">
        <f>SUM(I14:I33)</f>
        <v>67663</v>
      </c>
      <c r="J34" s="31">
        <f>SUM(J14:J33)</f>
        <v>100169</v>
      </c>
      <c r="K34" s="31">
        <f>SUM(K14:K33)</f>
        <v>11965</v>
      </c>
      <c r="L34" s="31">
        <f>SUM(L14:L33)</f>
        <v>17176</v>
      </c>
      <c r="M34" s="68">
        <f>(I34/J34*100)-100</f>
        <v>-32.451157543751066</v>
      </c>
      <c r="N34" s="32">
        <f>I34/H34</f>
        <v>330.06341463414634</v>
      </c>
      <c r="O34" s="34">
        <f>SUM(O14:O33)</f>
        <v>205</v>
      </c>
      <c r="P34" s="31">
        <f>SUM(P14:P33)</f>
        <v>96949</v>
      </c>
      <c r="Q34" s="31">
        <v>348995</v>
      </c>
      <c r="R34" s="31">
        <f>SUM(R14:R33)</f>
        <v>18168</v>
      </c>
      <c r="S34" s="31">
        <v>70166</v>
      </c>
      <c r="T34" s="68">
        <f>(P34/Q34*100)-100</f>
        <v>-72.22051891860914</v>
      </c>
      <c r="U34" s="31">
        <f>SUM(U14:U33)</f>
        <v>855938</v>
      </c>
      <c r="V34" s="86">
        <f>P34/O34</f>
        <v>472.9219512195122</v>
      </c>
      <c r="W34" s="88">
        <f>SUM(U34,P34)</f>
        <v>952887</v>
      </c>
      <c r="X34" s="87">
        <f>SUM(X14:X33)</f>
        <v>164366</v>
      </c>
      <c r="Y34" s="35">
        <f>SUM(Y14:Y33)</f>
        <v>182534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28 - Mar</v>
      </c>
      <c r="L4" s="20"/>
      <c r="M4" s="62" t="str">
        <f>'WEEKLY COMPETITIVE REPORT'!M4</f>
        <v>30 - Mar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27 - Mar</v>
      </c>
      <c r="L5" s="7"/>
      <c r="M5" s="63" t="str">
        <f>'WEEKLY COMPETITIVE REPORT'!M5</f>
        <v>02 -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41732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NEED FOR SPEED</v>
      </c>
      <c r="D14" s="4" t="str">
        <f>'WEEKLY COMPETITIVE REPORT'!D14</f>
        <v>NEED FOR SPEED: ŽELJA PO HITROSTI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10</v>
      </c>
      <c r="I14" s="14">
        <f>'WEEKLY COMPETITIVE REPORT'!I14/Y4</f>
        <v>19872.82278131048</v>
      </c>
      <c r="J14" s="14">
        <f>'WEEKLY COMPETITIVE REPORT'!J14/Y4</f>
        <v>37289.189936411385</v>
      </c>
      <c r="K14" s="22">
        <f>'WEEKLY COMPETITIVE REPORT'!K14</f>
        <v>2388</v>
      </c>
      <c r="L14" s="22">
        <f>'WEEKLY COMPETITIVE REPORT'!L14</f>
        <v>4500</v>
      </c>
      <c r="M14" s="64">
        <f>'WEEKLY COMPETITIVE REPORT'!M14</f>
        <v>-46.7062094531974</v>
      </c>
      <c r="N14" s="14">
        <f aca="true" t="shared" si="0" ref="N14:N20">I14/H14</f>
        <v>1987.2822781310479</v>
      </c>
      <c r="O14" s="37">
        <f>'WEEKLY COMPETITIVE REPORT'!O14</f>
        <v>10</v>
      </c>
      <c r="P14" s="14">
        <f>'WEEKLY COMPETITIVE REPORT'!P14/Y4</f>
        <v>26104.50649709704</v>
      </c>
      <c r="Q14" s="14">
        <f>'WEEKLY COMPETITIVE REPORT'!Q14/Y4</f>
        <v>49553.49737351396</v>
      </c>
      <c r="R14" s="22">
        <f>'WEEKLY COMPETITIVE REPORT'!R14</f>
        <v>3292</v>
      </c>
      <c r="S14" s="22">
        <f>'WEEKLY COMPETITIVE REPORT'!S14</f>
        <v>6407</v>
      </c>
      <c r="T14" s="64">
        <f>'WEEKLY COMPETITIVE REPORT'!T14</f>
        <v>-47.320556810890736</v>
      </c>
      <c r="U14" s="14">
        <f>'WEEKLY COMPETITIVE REPORT'!U14/Y4</f>
        <v>57676.2510367708</v>
      </c>
      <c r="V14" s="14">
        <f aca="true" t="shared" si="1" ref="V14:V20">P14/O14</f>
        <v>2610.450649709704</v>
      </c>
      <c r="W14" s="25">
        <f aca="true" t="shared" si="2" ref="W14:W20">P14+U14</f>
        <v>83780.75753386784</v>
      </c>
      <c r="X14" s="22">
        <f>'WEEKLY COMPETITIVE REPORT'!X14</f>
        <v>7417</v>
      </c>
      <c r="Y14" s="56">
        <f>'WEEKLY COMPETITIVE REPORT'!Y14</f>
        <v>10709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DIVERGENT</v>
      </c>
      <c r="D15" s="4" t="str">
        <f>'WEEKLY COMPETITIVE REPORT'!D15</f>
        <v>RAZCEPLJENI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11</v>
      </c>
      <c r="I15" s="14">
        <f>'WEEKLY COMPETITIVE REPORT'!I15/Y4</f>
        <v>13610.727121924247</v>
      </c>
      <c r="J15" s="14">
        <f>'WEEKLY COMPETITIVE REPORT'!J15/Y4</f>
        <v>0</v>
      </c>
      <c r="K15" s="22">
        <f>'WEEKLY COMPETITIVE REPORT'!K15</f>
        <v>1661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1237.3388292658406</v>
      </c>
      <c r="O15" s="37">
        <f>'WEEKLY COMPETITIVE REPORT'!O15</f>
        <v>11</v>
      </c>
      <c r="P15" s="14">
        <f>'WEEKLY COMPETITIVE REPORT'!P15/Y4</f>
        <v>19969.58805640033</v>
      </c>
      <c r="Q15" s="14">
        <f>'WEEKLY COMPETITIVE REPORT'!Q15/Y4</f>
        <v>0</v>
      </c>
      <c r="R15" s="22">
        <f>'WEEKLY COMPETITIVE REPORT'!R15</f>
        <v>2612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1815.4170960363938</v>
      </c>
      <c r="W15" s="25">
        <f t="shared" si="2"/>
        <v>19969.58805640033</v>
      </c>
      <c r="X15" s="22">
        <f>'WEEKLY COMPETITIVE REPORT'!X15</f>
        <v>0</v>
      </c>
      <c r="Y15" s="56">
        <f>'WEEKLY COMPETITIVE REPORT'!Y15</f>
        <v>2612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300: RISE OF AN EMPIRE</v>
      </c>
      <c r="D16" s="4" t="str">
        <f>'WEEKLY COMPETITIVE REPORT'!D16</f>
        <v>300: VZPON IMPERIJA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4</v>
      </c>
      <c r="H16" s="37">
        <f>'WEEKLY COMPETITIVE REPORT'!H16</f>
        <v>23</v>
      </c>
      <c r="I16" s="14">
        <f>'WEEKLY COMPETITIVE REPORT'!I16/Y4</f>
        <v>9127.730163118606</v>
      </c>
      <c r="J16" s="14">
        <f>'WEEKLY COMPETITIVE REPORT'!J16/Y4</f>
        <v>19324.02543544374</v>
      </c>
      <c r="K16" s="22">
        <f>'WEEKLY COMPETITIVE REPORT'!K16</f>
        <v>1043</v>
      </c>
      <c r="L16" s="22">
        <f>'WEEKLY COMPETITIVE REPORT'!L16</f>
        <v>2227</v>
      </c>
      <c r="M16" s="64">
        <f>'WEEKLY COMPETITIVE REPORT'!M16</f>
        <v>-52.76486157808141</v>
      </c>
      <c r="N16" s="14">
        <f t="shared" si="0"/>
        <v>396.8578331790698</v>
      </c>
      <c r="O16" s="37">
        <f>'WEEKLY COMPETITIVE REPORT'!O16</f>
        <v>23</v>
      </c>
      <c r="P16" s="14">
        <f>'WEEKLY COMPETITIVE REPORT'!P16/Y4</f>
        <v>12912.63478020459</v>
      </c>
      <c r="Q16" s="14">
        <f>'WEEKLY COMPETITIVE REPORT'!Q16/Y4</f>
        <v>26060.27094277025</v>
      </c>
      <c r="R16" s="22">
        <f>'WEEKLY COMPETITIVE REPORT'!R16</f>
        <v>1581</v>
      </c>
      <c r="S16" s="22">
        <f>'WEEKLY COMPETITIVE REPORT'!S16</f>
        <v>3221</v>
      </c>
      <c r="T16" s="64">
        <f>'WEEKLY COMPETITIVE REPORT'!T16</f>
        <v>-50.45088054317844</v>
      </c>
      <c r="U16" s="14">
        <f>'WEEKLY COMPETITIVE REPORT'!U16/Y4</f>
        <v>127397.01410008293</v>
      </c>
      <c r="V16" s="14">
        <f t="shared" si="1"/>
        <v>561.4189034871561</v>
      </c>
      <c r="W16" s="25">
        <f t="shared" si="2"/>
        <v>140309.6488802875</v>
      </c>
      <c r="X16" s="22">
        <f>'WEEKLY COMPETITIVE REPORT'!X16</f>
        <v>16155</v>
      </c>
      <c r="Y16" s="56">
        <f>'WEEKLY COMPETITIVE REPORT'!Y16</f>
        <v>17736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GRAND BUDAPEST HOTEL</v>
      </c>
      <c r="D17" s="4" t="str">
        <f>'WEEKLY COMPETITIVE REPORT'!D17</f>
        <v>GRAND BUDAPEST HOTEL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1</v>
      </c>
      <c r="I17" s="14">
        <f>'WEEKLY COMPETITIVE REPORT'!I17/Y4</f>
        <v>6317.390102294719</v>
      </c>
      <c r="J17" s="14">
        <f>'WEEKLY COMPETITIVE REPORT'!J17/Y4</f>
        <v>0</v>
      </c>
      <c r="K17" s="22">
        <f>'WEEKLY COMPETITIVE REPORT'!K17</f>
        <v>989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6317.390102294719</v>
      </c>
      <c r="O17" s="37">
        <f>'WEEKLY COMPETITIVE REPORT'!O17</f>
        <v>1</v>
      </c>
      <c r="P17" s="14">
        <f>'WEEKLY COMPETITIVE REPORT'!P17/Y4</f>
        <v>12649.986176389271</v>
      </c>
      <c r="Q17" s="14">
        <f>'WEEKLY COMPETITIVE REPORT'!Q17/Y4</f>
        <v>0</v>
      </c>
      <c r="R17" s="22">
        <f>'WEEKLY COMPETITIVE REPORT'!R17</f>
        <v>2023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4876.969864528614</v>
      </c>
      <c r="V17" s="14">
        <f t="shared" si="1"/>
        <v>12649.986176389271</v>
      </c>
      <c r="W17" s="25">
        <f t="shared" si="2"/>
        <v>17526.956040917885</v>
      </c>
      <c r="X17" s="22">
        <f>'WEEKLY COMPETITIVE REPORT'!X17</f>
        <v>785</v>
      </c>
      <c r="Y17" s="56">
        <f>'WEEKLY COMPETITIVE REPORT'!Y17</f>
        <v>2808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MONTEVIDEO, VIDIMO SE!</v>
      </c>
      <c r="D18" s="4" t="str">
        <f>'WEEKLY COMPETITIVE REPORT'!D18</f>
        <v>MONTEVIDEO, SE VIDIMO!</v>
      </c>
      <c r="E18" s="4" t="str">
        <f>'WEEKLY COMPETITIVE REPORT'!E18</f>
        <v>IND</v>
      </c>
      <c r="F18" s="4" t="str">
        <f>'WEEKLY COMPETITIVE REPORT'!F18</f>
        <v>CF</v>
      </c>
      <c r="G18" s="37">
        <f>'WEEKLY COMPETITIVE REPORT'!G18</f>
        <v>4</v>
      </c>
      <c r="H18" s="37">
        <f>'WEEKLY COMPETITIVE REPORT'!H18</f>
        <v>9</v>
      </c>
      <c r="I18" s="14">
        <f>'WEEKLY COMPETITIVE REPORT'!I18/Y4</f>
        <v>6638.097871163947</v>
      </c>
      <c r="J18" s="14">
        <f>'WEEKLY COMPETITIVE REPORT'!J18/Y4</f>
        <v>10218.413049488527</v>
      </c>
      <c r="K18" s="22">
        <f>'WEEKLY COMPETITIVE REPORT'!K18</f>
        <v>835</v>
      </c>
      <c r="L18" s="22">
        <f>'WEEKLY COMPETITIVE REPORT'!L18</f>
        <v>1204</v>
      </c>
      <c r="M18" s="64">
        <f>'WEEKLY COMPETITIVE REPORT'!M18</f>
        <v>-35.03787878787878</v>
      </c>
      <c r="N18" s="14">
        <f t="shared" si="0"/>
        <v>737.5664301293275</v>
      </c>
      <c r="O18" s="37">
        <f>'WEEKLY COMPETITIVE REPORT'!O18</f>
        <v>9</v>
      </c>
      <c r="P18" s="14">
        <f>'WEEKLY COMPETITIVE REPORT'!P18/Y4</f>
        <v>9058.612109482996</v>
      </c>
      <c r="Q18" s="14">
        <f>'WEEKLY COMPETITIVE REPORT'!Q18/Y4</f>
        <v>15913.740669062758</v>
      </c>
      <c r="R18" s="22">
        <f>'WEEKLY COMPETITIVE REPORT'!R18</f>
        <v>1197</v>
      </c>
      <c r="S18" s="22">
        <f>'WEEKLY COMPETITIVE REPORT'!S18</f>
        <v>2179</v>
      </c>
      <c r="T18" s="64">
        <f>'WEEKLY COMPETITIVE REPORT'!T18</f>
        <v>-43.076789437109106</v>
      </c>
      <c r="U18" s="14">
        <f>'WEEKLY COMPETITIVE REPORT'!U18/Y4</f>
        <v>62047.27674868675</v>
      </c>
      <c r="V18" s="14">
        <f t="shared" si="1"/>
        <v>1006.5124566092218</v>
      </c>
      <c r="W18" s="25">
        <f t="shared" si="2"/>
        <v>71105.88885816975</v>
      </c>
      <c r="X18" s="22">
        <f>'WEEKLY COMPETITIVE REPORT'!X18</f>
        <v>8628</v>
      </c>
      <c r="Y18" s="56">
        <f>'WEEKLY COMPETITIVE REPORT'!Y18</f>
        <v>9825</v>
      </c>
    </row>
    <row r="19" spans="1:25" ht="12.75">
      <c r="A19" s="50">
        <v>6</v>
      </c>
      <c r="B19" s="4">
        <f>'WEEKLY COMPETITIVE REPORT'!B19</f>
        <v>2</v>
      </c>
      <c r="C19" s="4" t="str">
        <f>'WEEKLY COMPETITIVE REPORT'!C19</f>
        <v>MR. PEABODY AND SHERMAN</v>
      </c>
      <c r="D19" s="4" t="str">
        <f>'WEEKLY COMPETITIVE REPORT'!D19</f>
        <v>PUSTOLOVŠČINE GOSPODA PEABODYJA IN SHERMANA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4</v>
      </c>
      <c r="H19" s="37">
        <f>'WEEKLY COMPETITIVE REPORT'!H19</f>
        <v>24</v>
      </c>
      <c r="I19" s="14">
        <f>'WEEKLY COMPETITIVE REPORT'!I19/Y4</f>
        <v>7279.513408902405</v>
      </c>
      <c r="J19" s="14">
        <f>'WEEKLY COMPETITIVE REPORT'!J19/Y4</f>
        <v>23472.491014653027</v>
      </c>
      <c r="K19" s="22">
        <f>'WEEKLY COMPETITIVE REPORT'!K19</f>
        <v>1003</v>
      </c>
      <c r="L19" s="22">
        <f>'WEEKLY COMPETITIVE REPORT'!L19</f>
        <v>3011</v>
      </c>
      <c r="M19" s="64">
        <f>'WEEKLY COMPETITIVE REPORT'!M19</f>
        <v>-68.98704358068315</v>
      </c>
      <c r="N19" s="14">
        <f t="shared" si="0"/>
        <v>303.3130587042669</v>
      </c>
      <c r="O19" s="37">
        <f>'WEEKLY COMPETITIVE REPORT'!O19</f>
        <v>24</v>
      </c>
      <c r="P19" s="14">
        <f>'WEEKLY COMPETITIVE REPORT'!P19/Y4</f>
        <v>9054.46502626486</v>
      </c>
      <c r="Q19" s="14">
        <f>'WEEKLY COMPETITIVE REPORT'!Q19/Y4</f>
        <v>27130.218413049486</v>
      </c>
      <c r="R19" s="22">
        <f>'WEEKLY COMPETITIVE REPORT'!R19</f>
        <v>1259</v>
      </c>
      <c r="S19" s="22">
        <f>'WEEKLY COMPETITIVE REPORT'!S19</f>
        <v>3598</v>
      </c>
      <c r="T19" s="64">
        <f>'WEEKLY COMPETITIVE REPORT'!T19</f>
        <v>-66.62590441251402</v>
      </c>
      <c r="U19" s="14">
        <f>'WEEKLY COMPETITIVE REPORT'!U19/Y4</f>
        <v>79742.88084047553</v>
      </c>
      <c r="V19" s="14">
        <f t="shared" si="1"/>
        <v>377.26937609436914</v>
      </c>
      <c r="W19" s="25">
        <f t="shared" si="2"/>
        <v>88797.34586674039</v>
      </c>
      <c r="X19" s="22">
        <f>'WEEKLY COMPETITIVE REPORT'!X19</f>
        <v>10759</v>
      </c>
      <c r="Y19" s="56">
        <f>'WEEKLY COMPETITIVE REPORT'!Y19</f>
        <v>12018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PANIKA</v>
      </c>
      <c r="D20" s="4" t="str">
        <f>'WEEKLY COMPETITIVE REPORT'!D20</f>
        <v>PANIKA</v>
      </c>
      <c r="E20" s="4" t="str">
        <f>'WEEKLY COMPETITIVE REPORT'!E20</f>
        <v>IND</v>
      </c>
      <c r="F20" s="4" t="str">
        <f>'WEEKLY COMPETITIVE REPORT'!F20</f>
        <v>Karantanija</v>
      </c>
      <c r="G20" s="37">
        <f>'WEEKLY COMPETITIVE REPORT'!G20</f>
        <v>5</v>
      </c>
      <c r="H20" s="37">
        <f>'WEEKLY COMPETITIVE REPORT'!H20</f>
        <v>10</v>
      </c>
      <c r="I20" s="14">
        <f>'WEEKLY COMPETITIVE REPORT'!I20/Y4</f>
        <v>5866.740392590545</v>
      </c>
      <c r="J20" s="14">
        <f>'WEEKLY COMPETITIVE REPORT'!J20/Y4</f>
        <v>13327.343102018247</v>
      </c>
      <c r="K20" s="22">
        <f>'WEEKLY COMPETITIVE REPORT'!K20</f>
        <v>784</v>
      </c>
      <c r="L20" s="22">
        <f>'WEEKLY COMPETITIVE REPORT'!L20</f>
        <v>1781</v>
      </c>
      <c r="M20" s="64">
        <f>'WEEKLY COMPETITIVE REPORT'!M20</f>
        <v>-55.97967015869723</v>
      </c>
      <c r="N20" s="14">
        <f t="shared" si="0"/>
        <v>586.6740392590544</v>
      </c>
      <c r="O20" s="37">
        <f>'WEEKLY COMPETITIVE REPORT'!O20</f>
        <v>10</v>
      </c>
      <c r="P20" s="14">
        <f>'WEEKLY COMPETITIVE REPORT'!P20/Y4</f>
        <v>8744.81614597733</v>
      </c>
      <c r="Q20" s="14">
        <f>'WEEKLY COMPETITIVE REPORT'!Q20/Y4</f>
        <v>19738.733757257396</v>
      </c>
      <c r="R20" s="22">
        <f>'WEEKLY COMPETITIVE REPORT'!R20</f>
        <v>1220</v>
      </c>
      <c r="S20" s="22">
        <f>'WEEKLY COMPETITIVE REPORT'!S20</f>
        <v>2761</v>
      </c>
      <c r="T20" s="64">
        <f>'WEEKLY COMPETITIVE REPORT'!T20</f>
        <v>-55.697177673506545</v>
      </c>
      <c r="U20" s="14">
        <f>'WEEKLY COMPETITIVE REPORT'!U20/Y4</f>
        <v>102236.66021564833</v>
      </c>
      <c r="V20" s="14">
        <f t="shared" si="1"/>
        <v>874.4816145977329</v>
      </c>
      <c r="W20" s="25">
        <f t="shared" si="2"/>
        <v>110981.47636162565</v>
      </c>
      <c r="X20" s="22">
        <f>'WEEKLY COMPETITIVE REPORT'!X20</f>
        <v>14953</v>
      </c>
      <c r="Y20" s="56">
        <f>'WEEKLY COMPETITIVE REPORT'!Y20</f>
        <v>16173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TARZAN</v>
      </c>
      <c r="D21" s="4" t="str">
        <f>'WEEKLY COMPETITIVE REPORT'!D21</f>
        <v>TARZAN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1</v>
      </c>
      <c r="H21" s="37">
        <f>'WEEKLY COMPETITIVE REPORT'!H21</f>
        <v>10</v>
      </c>
      <c r="I21" s="14">
        <f>'WEEKLY COMPETITIVE REPORT'!I21/Y4</f>
        <v>5847.387337572573</v>
      </c>
      <c r="J21" s="14">
        <f>'WEEKLY COMPETITIVE REPORT'!J21/Y4</f>
        <v>0</v>
      </c>
      <c r="K21" s="22">
        <f>'WEEKLY COMPETITIVE REPORT'!K21</f>
        <v>851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584.7387337572574</v>
      </c>
      <c r="O21" s="37">
        <f>'WEEKLY COMPETITIVE REPORT'!O21</f>
        <v>10</v>
      </c>
      <c r="P21" s="14">
        <f>'WEEKLY COMPETITIVE REPORT'!P21/Y4</f>
        <v>8429.637821398948</v>
      </c>
      <c r="Q21" s="14">
        <f>'WEEKLY COMPETITIVE REPORT'!Q21/Y4</f>
        <v>0</v>
      </c>
      <c r="R21" s="22">
        <f>'WEEKLY COMPETITIVE REPORT'!R21</f>
        <v>1277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0</v>
      </c>
      <c r="V21" s="14">
        <f aca="true" t="shared" si="4" ref="V21:V33">P21/O21</f>
        <v>842.9637821398949</v>
      </c>
      <c r="W21" s="25">
        <f aca="true" t="shared" si="5" ref="W21:W33">P21+U21</f>
        <v>8429.637821398948</v>
      </c>
      <c r="X21" s="22">
        <f>'WEEKLY COMPETITIVE REPORT'!X21</f>
        <v>0</v>
      </c>
      <c r="Y21" s="56">
        <f>'WEEKLY COMPETITIVE REPORT'!Y21</f>
        <v>1277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LONE SURVIVOR</v>
      </c>
      <c r="D22" s="4" t="str">
        <f>'WEEKLY COMPETITIVE REPORT'!D22</f>
        <v>EDINI PREŽIVELI</v>
      </c>
      <c r="E22" s="4" t="str">
        <f>'WEEKLY COMPETITIVE REPORT'!E22</f>
        <v>IND</v>
      </c>
      <c r="F22" s="4" t="str">
        <f>'WEEKLY COMPETITIVE REPORT'!F22</f>
        <v>CF</v>
      </c>
      <c r="G22" s="37">
        <f>'WEEKLY COMPETITIVE REPORT'!G22</f>
        <v>1</v>
      </c>
      <c r="H22" s="37">
        <f>'WEEKLY COMPETITIVE REPORT'!H22</f>
        <v>8</v>
      </c>
      <c r="I22" s="14">
        <f>'WEEKLY COMPETITIVE REPORT'!I22/Y4</f>
        <v>4864.528614874205</v>
      </c>
      <c r="J22" s="14">
        <f>'WEEKLY COMPETITIVE REPORT'!J22/Y4</f>
        <v>0</v>
      </c>
      <c r="K22" s="22">
        <f>'WEEKLY COMPETITIVE REPORT'!K22</f>
        <v>587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608.0660768592757</v>
      </c>
      <c r="O22" s="37">
        <f>'WEEKLY COMPETITIVE REPORT'!O22</f>
        <v>8</v>
      </c>
      <c r="P22" s="14">
        <f>'WEEKLY COMPETITIVE REPORT'!P22/Y4</f>
        <v>6556.5385678739285</v>
      </c>
      <c r="Q22" s="14">
        <f>'WEEKLY COMPETITIVE REPORT'!Q22/Y4</f>
        <v>0</v>
      </c>
      <c r="R22" s="22">
        <f>'WEEKLY COMPETITIVE REPORT'!R22</f>
        <v>839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0</v>
      </c>
      <c r="V22" s="14">
        <f t="shared" si="4"/>
        <v>819.5673209842411</v>
      </c>
      <c r="W22" s="25">
        <f t="shared" si="5"/>
        <v>6556.5385678739285</v>
      </c>
      <c r="X22" s="22">
        <f>'WEEKLY COMPETITIVE REPORT'!X22</f>
        <v>0</v>
      </c>
      <c r="Y22" s="56">
        <f>'WEEKLY COMPETITIVE REPORT'!Y22</f>
        <v>839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NON STOP</v>
      </c>
      <c r="D23" s="4" t="str">
        <f>'WEEKLY COMPETITIVE REPORT'!D23</f>
        <v>NONSTOP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3</v>
      </c>
      <c r="H23" s="37">
        <f>'WEEKLY COMPETITIVE REPORT'!H23</f>
        <v>6</v>
      </c>
      <c r="I23" s="14">
        <f>'WEEKLY COMPETITIVE REPORT'!I23/Y4</f>
        <v>3650.8155930329</v>
      </c>
      <c r="J23" s="14">
        <f>'WEEKLY COMPETITIVE REPORT'!J23/Y4</f>
        <v>7571.191595244677</v>
      </c>
      <c r="K23" s="22">
        <f>'WEEKLY COMPETITIVE REPORT'!K23</f>
        <v>455</v>
      </c>
      <c r="L23" s="22">
        <f>'WEEKLY COMPETITIVE REPORT'!L23</f>
        <v>947</v>
      </c>
      <c r="M23" s="64">
        <f>'WEEKLY COMPETITIVE REPORT'!M23</f>
        <v>-51.780171626802996</v>
      </c>
      <c r="N23" s="14">
        <f t="shared" si="3"/>
        <v>608.4692655054833</v>
      </c>
      <c r="O23" s="37">
        <f>'WEEKLY COMPETITIVE REPORT'!O23</f>
        <v>6</v>
      </c>
      <c r="P23" s="14">
        <f>'WEEKLY COMPETITIVE REPORT'!P23/Y4</f>
        <v>4951.617362455073</v>
      </c>
      <c r="Q23" s="14">
        <f>'WEEKLY COMPETITIVE REPORT'!Q23/Y4</f>
        <v>10360.79623997788</v>
      </c>
      <c r="R23" s="22">
        <f>'WEEKLY COMPETITIVE REPORT'!R23</f>
        <v>655</v>
      </c>
      <c r="S23" s="22">
        <f>'WEEKLY COMPETITIVE REPORT'!S23</f>
        <v>1396</v>
      </c>
      <c r="T23" s="64">
        <f>'WEEKLY COMPETITIVE REPORT'!T23</f>
        <v>-52.20813875917278</v>
      </c>
      <c r="U23" s="14">
        <f>'WEEKLY COMPETITIVE REPORT'!U23/Y4</f>
        <v>23310.7547691457</v>
      </c>
      <c r="V23" s="14">
        <f t="shared" si="4"/>
        <v>825.2695604091788</v>
      </c>
      <c r="W23" s="25">
        <f t="shared" si="5"/>
        <v>28262.372131600772</v>
      </c>
      <c r="X23" s="22">
        <f>'WEEKLY COMPETITIVE REPORT'!X23</f>
        <v>3190</v>
      </c>
      <c r="Y23" s="56">
        <f>'WEEKLY COMPETITIVE REPORT'!Y23</f>
        <v>3845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NYMPHOMANIAC - PART 1</v>
      </c>
      <c r="D24" s="4" t="str">
        <f>'WEEKLY COMPETITIVE REPORT'!D24</f>
        <v>NIMFOMANKA - 1 DEL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3</v>
      </c>
      <c r="H24" s="37">
        <f>'WEEKLY COMPETITIVE REPORT'!H24</f>
        <v>9</v>
      </c>
      <c r="I24" s="14">
        <f>'WEEKLY COMPETITIVE REPORT'!I24/Y4</f>
        <v>3089.57699751175</v>
      </c>
      <c r="J24" s="14">
        <f>'WEEKLY COMPETITIVE REPORT'!J24/Y4</f>
        <v>4524.467790987005</v>
      </c>
      <c r="K24" s="22">
        <f>'WEEKLY COMPETITIVE REPORT'!K24</f>
        <v>410</v>
      </c>
      <c r="L24" s="22">
        <f>'WEEKLY COMPETITIVE REPORT'!L24</f>
        <v>613</v>
      </c>
      <c r="M24" s="64">
        <f>'WEEKLY COMPETITIVE REPORT'!M24</f>
        <v>-31.71402383134739</v>
      </c>
      <c r="N24" s="14">
        <f t="shared" si="3"/>
        <v>343.2863330568611</v>
      </c>
      <c r="O24" s="37">
        <f>'WEEKLY COMPETITIVE REPORT'!O24</f>
        <v>9</v>
      </c>
      <c r="P24" s="14">
        <f>'WEEKLY COMPETITIVE REPORT'!P24/Y4</f>
        <v>4854.85208736522</v>
      </c>
      <c r="Q24" s="14">
        <f>'WEEKLY COMPETITIVE REPORT'!Q24/Y4</f>
        <v>7543.544373790433</v>
      </c>
      <c r="R24" s="22">
        <f>'WEEKLY COMPETITIVE REPORT'!R24</f>
        <v>673</v>
      </c>
      <c r="S24" s="22">
        <f>'WEEKLY COMPETITIVE REPORT'!S24</f>
        <v>1081</v>
      </c>
      <c r="T24" s="64">
        <f>'WEEKLY COMPETITIVE REPORT'!T24</f>
        <v>-35.64229430089793</v>
      </c>
      <c r="U24" s="14">
        <f>'WEEKLY COMPETITIVE REPORT'!U24/Y4</f>
        <v>15984.24108377108</v>
      </c>
      <c r="V24" s="14">
        <f t="shared" si="4"/>
        <v>539.4280097072466</v>
      </c>
      <c r="W24" s="25">
        <f t="shared" si="5"/>
        <v>20839.0931711363</v>
      </c>
      <c r="X24" s="22">
        <f>'WEEKLY COMPETITIVE REPORT'!X24</f>
        <v>2275</v>
      </c>
      <c r="Y24" s="56">
        <f>'WEEKLY COMPETITIVE REPORT'!Y24</f>
        <v>2948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12 YEARS A SLAVE</v>
      </c>
      <c r="D25" s="4" t="str">
        <f>'WEEKLY COMPETITIVE REPORT'!D25</f>
        <v>12 LET SUŽENJ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8</v>
      </c>
      <c r="H25" s="37">
        <f>'WEEKLY COMPETITIVE REPORT'!H25</f>
        <v>12</v>
      </c>
      <c r="I25" s="14">
        <f>'WEEKLY COMPETITIVE REPORT'!I25/Y4</f>
        <v>2146.8067459220347</v>
      </c>
      <c r="J25" s="14">
        <f>'WEEKLY COMPETITIVE REPORT'!J25/Y4</f>
        <v>4643.350843240254</v>
      </c>
      <c r="K25" s="22">
        <f>'WEEKLY COMPETITIVE REPORT'!K25</f>
        <v>260</v>
      </c>
      <c r="L25" s="22">
        <f>'WEEKLY COMPETITIVE REPORT'!L25</f>
        <v>553</v>
      </c>
      <c r="M25" s="64">
        <f>'WEEKLY COMPETITIVE REPORT'!M25</f>
        <v>-53.7660017862459</v>
      </c>
      <c r="N25" s="14">
        <f t="shared" si="3"/>
        <v>178.90056216016956</v>
      </c>
      <c r="O25" s="37">
        <f>'WEEKLY COMPETITIVE REPORT'!O25</f>
        <v>12</v>
      </c>
      <c r="P25" s="14">
        <f>'WEEKLY COMPETITIVE REPORT'!P25/Y4</f>
        <v>2891.8993641139064</v>
      </c>
      <c r="Q25" s="14">
        <f>'WEEKLY COMPETITIVE REPORT'!Q25/Y4</f>
        <v>6316.007741222007</v>
      </c>
      <c r="R25" s="22">
        <f>'WEEKLY COMPETITIVE REPORT'!R25</f>
        <v>356</v>
      </c>
      <c r="S25" s="22">
        <f>'WEEKLY COMPETITIVE REPORT'!S25</f>
        <v>786</v>
      </c>
      <c r="T25" s="64">
        <f>'WEEKLY COMPETITIVE REPORT'!T25</f>
        <v>-54.21317574961698</v>
      </c>
      <c r="U25" s="14">
        <f>'WEEKLY COMPETITIVE REPORT'!U25/Y4</f>
        <v>118424.10837710809</v>
      </c>
      <c r="V25" s="14">
        <f t="shared" si="4"/>
        <v>240.99161367615886</v>
      </c>
      <c r="W25" s="25">
        <f t="shared" si="5"/>
        <v>121316.007741222</v>
      </c>
      <c r="X25" s="22">
        <f>'WEEKLY COMPETITIVE REPORT'!X25</f>
        <v>15817</v>
      </c>
      <c r="Y25" s="56">
        <f>'WEEKLY COMPETITIVE REPORT'!Y25</f>
        <v>16173</v>
      </c>
    </row>
    <row r="26" spans="1:25" ht="12.75" customHeight="1">
      <c r="A26" s="50">
        <v>13</v>
      </c>
      <c r="B26" s="4">
        <f>'WEEKLY COMPETITIVE REPORT'!B26</f>
        <v>15</v>
      </c>
      <c r="C26" s="4" t="str">
        <f>'WEEKLY COMPETITIVE REPORT'!C26</f>
        <v>DALLAS BUYERS CLUB</v>
      </c>
      <c r="D26" s="4" t="str">
        <f>'WEEKLY COMPETITIVE REPORT'!D26</f>
        <v>KLUB ZDRAVJA DALLAS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8</v>
      </c>
      <c r="H26" s="37">
        <f>'WEEKLY COMPETITIVE REPORT'!H26</f>
        <v>8</v>
      </c>
      <c r="I26" s="14">
        <f>'WEEKLY COMPETITIVE REPORT'!I26/Y4</f>
        <v>315.17832457837983</v>
      </c>
      <c r="J26" s="14">
        <f>'WEEKLY COMPETITIVE REPORT'!J26/Y4</f>
        <v>1457.0085706386508</v>
      </c>
      <c r="K26" s="22">
        <f>'WEEKLY COMPETITIVE REPORT'!K26</f>
        <v>41</v>
      </c>
      <c r="L26" s="22">
        <f>'WEEKLY COMPETITIVE REPORT'!L26</f>
        <v>192</v>
      </c>
      <c r="M26" s="64">
        <f>'WEEKLY COMPETITIVE REPORT'!M26</f>
        <v>-78.36812144212524</v>
      </c>
      <c r="N26" s="14">
        <f t="shared" si="3"/>
        <v>39.39729057229748</v>
      </c>
      <c r="O26" s="37">
        <f>'WEEKLY COMPETITIVE REPORT'!O26</f>
        <v>8</v>
      </c>
      <c r="P26" s="14">
        <f>'WEEKLY COMPETITIVE REPORT'!P26/Y4</f>
        <v>1667.127453690904</v>
      </c>
      <c r="Q26" s="14">
        <f>'WEEKLY COMPETITIVE REPORT'!Q26/Y4</f>
        <v>2204.865910975947</v>
      </c>
      <c r="R26" s="22">
        <f>'WEEKLY COMPETITIVE REPORT'!R26</f>
        <v>315</v>
      </c>
      <c r="S26" s="22">
        <f>'WEEKLY COMPETITIVE REPORT'!S26</f>
        <v>303</v>
      </c>
      <c r="T26" s="64">
        <f>'WEEKLY COMPETITIVE REPORT'!T26</f>
        <v>-24.388714733542315</v>
      </c>
      <c r="U26" s="14">
        <f>'WEEKLY COMPETITIVE REPORT'!U26/Y4</f>
        <v>21803.98119988941</v>
      </c>
      <c r="V26" s="14">
        <f t="shared" si="4"/>
        <v>208.390931711363</v>
      </c>
      <c r="W26" s="25">
        <f t="shared" si="5"/>
        <v>23471.108653580315</v>
      </c>
      <c r="X26" s="22">
        <f>'WEEKLY COMPETITIVE REPORT'!X26</f>
        <v>3145</v>
      </c>
      <c r="Y26" s="56">
        <f>'WEEKLY COMPETITIVE REPORT'!Y26</f>
        <v>3460</v>
      </c>
    </row>
    <row r="27" spans="1:25" ht="12.75" customHeight="1">
      <c r="A27" s="50">
        <v>14</v>
      </c>
      <c r="B27" s="4">
        <f>'WEEKLY COMPETITIVE REPORT'!B27</f>
        <v>8</v>
      </c>
      <c r="C27" s="4" t="str">
        <f>'WEEKLY COMPETITIVE REPORT'!C27</f>
        <v>LA BELLE ET LA BETE</v>
      </c>
      <c r="D27" s="4" t="str">
        <f>'WEEKLY COMPETITIVE REPORT'!D27</f>
        <v>LEPOTICA IN ZVER</v>
      </c>
      <c r="E27" s="4" t="str">
        <f>'WEEKLY COMPETITIVE REPORT'!E27</f>
        <v>IND</v>
      </c>
      <c r="F27" s="4" t="str">
        <f>'WEEKLY COMPETITIVE REPORT'!F27</f>
        <v>FIVIA</v>
      </c>
      <c r="G27" s="37">
        <f>'WEEKLY COMPETITIVE REPORT'!G27</f>
        <v>2</v>
      </c>
      <c r="H27" s="37">
        <f>'WEEKLY COMPETITIVE REPORT'!H27</f>
        <v>9</v>
      </c>
      <c r="I27" s="14">
        <f>'WEEKLY COMPETITIVE REPORT'!I27/Y4</f>
        <v>1217.8601050594414</v>
      </c>
      <c r="J27" s="14">
        <f>'WEEKLY COMPETITIVE REPORT'!J27/Y17</f>
        <v>1.2873931623931625</v>
      </c>
      <c r="K27" s="22">
        <f>'WEEKLY COMPETITIVE REPORT'!K27</f>
        <v>167</v>
      </c>
      <c r="L27" s="22">
        <f>'WEEKLY COMPETITIVE REPORT'!L27</f>
        <v>651</v>
      </c>
      <c r="M27" s="64">
        <f>'WEEKLY COMPETITIVE REPORT'!M27</f>
        <v>-75.62932226832642</v>
      </c>
      <c r="N27" s="14">
        <f t="shared" si="3"/>
        <v>135.31778945104904</v>
      </c>
      <c r="O27" s="37">
        <f>'WEEKLY COMPETITIVE REPORT'!O27</f>
        <v>9</v>
      </c>
      <c r="P27" s="14">
        <f>'WEEKLY COMPETITIVE REPORT'!P27/Y4</f>
        <v>1588.332872546309</v>
      </c>
      <c r="Q27" s="14">
        <f>'WEEKLY COMPETITIVE REPORT'!Q27/Y17</f>
        <v>1.731837606837607</v>
      </c>
      <c r="R27" s="22">
        <f>'WEEKLY COMPETITIVE REPORT'!R27</f>
        <v>231</v>
      </c>
      <c r="S27" s="22">
        <f>'WEEKLY COMPETITIVE REPORT'!S27</f>
        <v>942</v>
      </c>
      <c r="T27" s="64">
        <f>'WEEKLY COMPETITIVE REPORT'!T27</f>
        <v>-76.37260950030846</v>
      </c>
      <c r="U27" s="14">
        <f>'WEEKLY COMPETITIVE REPORT'!U27/Y17</f>
        <v>1.731837606837607</v>
      </c>
      <c r="V27" s="14">
        <f t="shared" si="4"/>
        <v>176.48143028292324</v>
      </c>
      <c r="W27" s="25">
        <f t="shared" si="5"/>
        <v>1590.0647101531467</v>
      </c>
      <c r="X27" s="22">
        <f>'WEEKLY COMPETITIVE REPORT'!X27</f>
        <v>942</v>
      </c>
      <c r="Y27" s="56">
        <f>'WEEKLY COMPETITIVE REPORT'!Y27</f>
        <v>1173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FROZEN 3D</v>
      </c>
      <c r="D28" s="4" t="str">
        <f>'WEEKLY COMPETITIVE REPORT'!D28</f>
        <v>LEDENO KRALJESTVO 3D</v>
      </c>
      <c r="E28" s="4" t="str">
        <f>'WEEKLY COMPETITIVE REPORT'!E28</f>
        <v>BVI</v>
      </c>
      <c r="F28" s="4" t="str">
        <f>'WEEKLY COMPETITIVE REPORT'!F28</f>
        <v>CENEX</v>
      </c>
      <c r="G28" s="37">
        <f>'WEEKLY COMPETITIVE REPORT'!G28</f>
        <v>17</v>
      </c>
      <c r="H28" s="37">
        <f>'WEEKLY COMPETITIVE REPORT'!H28</f>
        <v>22</v>
      </c>
      <c r="I28" s="14">
        <f>'WEEKLY COMPETITIVE REPORT'!I28/Y4</f>
        <v>1096.2123306607684</v>
      </c>
      <c r="J28" s="14">
        <f>'WEEKLY COMPETITIVE REPORT'!J28/Y17</f>
        <v>0.88497150997151</v>
      </c>
      <c r="K28" s="22">
        <f>'WEEKLY COMPETITIVE REPORT'!K28</f>
        <v>155</v>
      </c>
      <c r="L28" s="22">
        <f>'WEEKLY COMPETITIVE REPORT'!L28</f>
        <v>466</v>
      </c>
      <c r="M28" s="64">
        <f>'WEEKLY COMPETITIVE REPORT'!M28</f>
        <v>-68.08853118712274</v>
      </c>
      <c r="N28" s="14">
        <f t="shared" si="3"/>
        <v>49.82783321185311</v>
      </c>
      <c r="O28" s="37">
        <f>'WEEKLY COMPETITIVE REPORT'!O28</f>
        <v>22</v>
      </c>
      <c r="P28" s="14">
        <f>'WEEKLY COMPETITIVE REPORT'!P28/Y4</f>
        <v>1440.4202377661045</v>
      </c>
      <c r="Q28" s="14">
        <f>'WEEKLY COMPETITIVE REPORT'!Q28/Y17</f>
        <v>1.082977207977208</v>
      </c>
      <c r="R28" s="22">
        <f>'WEEKLY COMPETITIVE REPORT'!R28</f>
        <v>213</v>
      </c>
      <c r="S28" s="22">
        <f>'WEEKLY COMPETITIVE REPORT'!S28</f>
        <v>602</v>
      </c>
      <c r="T28" s="64">
        <f>'WEEKLY COMPETITIVE REPORT'!T28</f>
        <v>-65.73495560670833</v>
      </c>
      <c r="U28" s="14">
        <f>'WEEKLY COMPETITIVE REPORT'!U28/Y17</f>
        <v>114.99074074074075</v>
      </c>
      <c r="V28" s="14">
        <f t="shared" si="4"/>
        <v>65.47364717118657</v>
      </c>
      <c r="W28" s="25">
        <f t="shared" si="5"/>
        <v>1555.4109785068451</v>
      </c>
      <c r="X28" s="22">
        <f>'WEEKLY COMPETITIVE REPORT'!W29</f>
        <v>80187</v>
      </c>
      <c r="Y28" s="56">
        <f>'WEEKLY COMPETITIVE REPORT'!X29</f>
        <v>14625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THE LEGO MOVIE</v>
      </c>
      <c r="D29" s="4" t="str">
        <f>'WEEKLY COMPETITIVE REPORT'!D29</f>
        <v>LEGO FILM</v>
      </c>
      <c r="E29" s="4" t="str">
        <f>'WEEKLY COMPETITIVE REPORT'!E29</f>
        <v>WB</v>
      </c>
      <c r="F29" s="4" t="str">
        <f>'WEEKLY COMPETITIVE REPORT'!F29</f>
        <v>Blitz</v>
      </c>
      <c r="G29" s="37">
        <f>'WEEKLY COMPETITIVE REPORT'!G29</f>
        <v>8</v>
      </c>
      <c r="H29" s="37">
        <f>'WEEKLY COMPETITIVE REPORT'!H29</f>
        <v>18</v>
      </c>
      <c r="I29" s="14">
        <f>'WEEKLY COMPETITIVE REPORT'!I29/Y4</f>
        <v>1105.8888581697538</v>
      </c>
      <c r="J29" s="14">
        <f>'WEEKLY COMPETITIVE REPORT'!J29/Y17</f>
        <v>0.6720085470085471</v>
      </c>
      <c r="K29" s="22">
        <f>'WEEKLY COMPETITIVE REPORT'!K29</f>
        <v>134</v>
      </c>
      <c r="L29" s="22">
        <f>'WEEKLY COMPETITIVE REPORT'!L29</f>
        <v>318</v>
      </c>
      <c r="M29" s="64">
        <f>'WEEKLY COMPETITIVE REPORT'!M29</f>
        <v>-57.604663487016424</v>
      </c>
      <c r="N29" s="14">
        <f t="shared" si="3"/>
        <v>61.43826989831965</v>
      </c>
      <c r="O29" s="37">
        <f>'WEEKLY COMPETITIVE REPORT'!O29</f>
        <v>18</v>
      </c>
      <c r="P29" s="14">
        <f>'WEEKLY COMPETITIVE REPORT'!P29/Y4</f>
        <v>1244.124965440973</v>
      </c>
      <c r="Q29" s="14">
        <f>'WEEKLY COMPETITIVE REPORT'!Q29/Y17</f>
        <v>0.8333333333333334</v>
      </c>
      <c r="R29" s="22">
        <f>'WEEKLY COMPETITIVE REPORT'!R29</f>
        <v>152</v>
      </c>
      <c r="S29" s="22">
        <f>'WEEKLY COMPETITIVE REPORT'!S29</f>
        <v>427</v>
      </c>
      <c r="T29" s="64">
        <f>'WEEKLY COMPETITIVE REPORT'!T29</f>
        <v>-61.53846153846153</v>
      </c>
      <c r="U29" s="14" t="e">
        <f>'WEEKLY COMPETITIVE REPORT'!#REF!/Y4</f>
        <v>#REF!</v>
      </c>
      <c r="V29" s="14">
        <f t="shared" si="4"/>
        <v>69.11805363560961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14777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DON JON</v>
      </c>
      <c r="D30" s="4" t="str">
        <f>'WEEKLY COMPETITIVE REPORT'!D30</f>
        <v>DON JON</v>
      </c>
      <c r="E30" s="4" t="str">
        <f>'WEEKLY COMPETITIVE REPORT'!E30</f>
        <v>IND</v>
      </c>
      <c r="F30" s="4" t="str">
        <f>'WEEKLY COMPETITIVE REPORT'!F30</f>
        <v>2i Film</v>
      </c>
      <c r="G30" s="37">
        <f>'WEEKLY COMPETITIVE REPORT'!G30</f>
        <v>2</v>
      </c>
      <c r="H30" s="37">
        <f>'WEEKLY COMPETITIVE REPORT'!H30</f>
        <v>6</v>
      </c>
      <c r="I30" s="14">
        <f>'WEEKLY COMPETITIVE REPORT'!I30/Y4</f>
        <v>881.9463643903787</v>
      </c>
      <c r="J30" s="14">
        <f>'WEEKLY COMPETITIVE REPORT'!J30/Y17</f>
        <v>0.5982905982905983</v>
      </c>
      <c r="K30" s="22">
        <f>'WEEKLY COMPETITIVE REPORT'!K30</f>
        <v>113</v>
      </c>
      <c r="L30" s="22">
        <f>'WEEKLY COMPETITIVE REPORT'!L30</f>
        <v>293</v>
      </c>
      <c r="M30" s="64">
        <f>'WEEKLY COMPETITIVE REPORT'!M30</f>
        <v>-62.023809523809526</v>
      </c>
      <c r="N30" s="14">
        <f t="shared" si="3"/>
        <v>146.9910607317298</v>
      </c>
      <c r="O30" s="37">
        <f>'WEEKLY COMPETITIVE REPORT'!O30</f>
        <v>6</v>
      </c>
      <c r="P30" s="14">
        <f>'WEEKLY COMPETITIVE REPORT'!P30/Y4</f>
        <v>1060.2709427702516</v>
      </c>
      <c r="Q30" s="14">
        <f>'WEEKLY COMPETITIVE REPORT'!Q30/Y17</f>
        <v>0.6972934472934473</v>
      </c>
      <c r="R30" s="22">
        <f>'WEEKLY COMPETITIVE REPORT'!R30</f>
        <v>146</v>
      </c>
      <c r="S30" s="22">
        <f>'WEEKLY COMPETITIVE REPORT'!S30</f>
        <v>365</v>
      </c>
      <c r="T30" s="64">
        <f>'WEEKLY COMPETITIVE REPORT'!T30</f>
        <v>-60.82737487231869</v>
      </c>
      <c r="U30" s="14">
        <f>'WEEKLY COMPETITIVE REPORT'!U30/Y4</f>
        <v>2706.6629803704727</v>
      </c>
      <c r="V30" s="14">
        <f t="shared" si="4"/>
        <v>176.71182379504194</v>
      </c>
      <c r="W30" s="25">
        <f t="shared" si="5"/>
        <v>3766.9339231407243</v>
      </c>
      <c r="X30" s="22">
        <f>'WEEKLY COMPETITIVE REPORT'!X30</f>
        <v>365</v>
      </c>
      <c r="Y30" s="56">
        <f>'WEEKLY COMPETITIVE REPORT'!Y30</f>
        <v>511</v>
      </c>
    </row>
    <row r="31" spans="1:25" ht="12.75">
      <c r="A31" s="50">
        <v>18</v>
      </c>
      <c r="B31" s="4">
        <f>'WEEKLY COMPETITIVE REPORT'!B31</f>
        <v>10</v>
      </c>
      <c r="C31" s="4" t="str">
        <f>'WEEKLY COMPETITIVE REPORT'!C31</f>
        <v>MAMIN SINKO</v>
      </c>
      <c r="D31" s="4" t="str">
        <f>'WEEKLY COMPETITIVE REPORT'!D31</f>
        <v>ME, MYSELF AND MUM</v>
      </c>
      <c r="E31" s="4" t="str">
        <f>'WEEKLY COMPETITIVE REPORT'!E31</f>
        <v>IND</v>
      </c>
      <c r="F31" s="4" t="str">
        <f>'WEEKLY COMPETITIVE REPORT'!F31</f>
        <v>Karantanija</v>
      </c>
      <c r="G31" s="37">
        <f>'WEEKLY COMPETITIVE REPORT'!G31</f>
        <v>2</v>
      </c>
      <c r="H31" s="37">
        <f>'WEEKLY COMPETITIVE REPORT'!H31</f>
        <v>9</v>
      </c>
      <c r="I31" s="14">
        <f>'WEEKLY COMPETITIVE REPORT'!I31/Y4</f>
        <v>605.4741498479402</v>
      </c>
      <c r="J31" s="14">
        <f>'WEEKLY COMPETITIVE REPORT'!J31/Y17</f>
        <v>0.8447293447293447</v>
      </c>
      <c r="K31" s="22">
        <f>'WEEKLY COMPETITIVE REPORT'!K31</f>
        <v>89</v>
      </c>
      <c r="L31" s="22">
        <f>'WEEKLY COMPETITIVE REPORT'!L31</f>
        <v>420</v>
      </c>
      <c r="M31" s="64">
        <f>'WEEKLY COMPETITIVE REPORT'!M31</f>
        <v>-81.53456998313659</v>
      </c>
      <c r="N31" s="14">
        <f t="shared" si="3"/>
        <v>67.27490553866002</v>
      </c>
      <c r="O31" s="37">
        <f>'WEEKLY COMPETITIVE REPORT'!O31</f>
        <v>9</v>
      </c>
      <c r="P31" s="14">
        <f>'WEEKLY COMPETITIVE REPORT'!P31/Y4</f>
        <v>839.0931711363007</v>
      </c>
      <c r="Q31" s="14">
        <f>'WEEKLY COMPETITIVE REPORT'!Q31/Y17</f>
        <v>1.1146723646723646</v>
      </c>
      <c r="R31" s="22">
        <f>'WEEKLY COMPETITIVE REPORT'!R31</f>
        <v>127</v>
      </c>
      <c r="S31" s="22">
        <f>'WEEKLY COMPETITIVE REPORT'!S31</f>
        <v>592</v>
      </c>
      <c r="T31" s="64">
        <f>'WEEKLY COMPETITIVE REPORT'!T31</f>
        <v>-80.6070287539936</v>
      </c>
      <c r="U31" s="14">
        <f>'WEEKLY COMPETITIVE REPORT'!U31/Y4</f>
        <v>4326.790157589162</v>
      </c>
      <c r="V31" s="14">
        <f t="shared" si="4"/>
        <v>93.23257457070008</v>
      </c>
      <c r="W31" s="25">
        <f t="shared" si="5"/>
        <v>5165.883328725463</v>
      </c>
      <c r="X31" s="22">
        <f>'WEEKLY COMPETITIVE REPORT'!X31</f>
        <v>592</v>
      </c>
      <c r="Y31" s="56">
        <f>'WEEKLY COMPETITIVE REPORT'!Y31</f>
        <v>719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205</v>
      </c>
      <c r="I34" s="32">
        <f>SUM(I14:I33)</f>
        <v>93534.69726292504</v>
      </c>
      <c r="J34" s="31">
        <f>SUM(J14:J33)</f>
        <v>121831.76873128793</v>
      </c>
      <c r="K34" s="31">
        <f>SUM(K14:K33)</f>
        <v>11965</v>
      </c>
      <c r="L34" s="31">
        <f>SUM(L14:L33)</f>
        <v>17176</v>
      </c>
      <c r="M34" s="64">
        <f>'WEEKLY COMPETITIVE REPORT'!M34</f>
        <v>-32.451157543751066</v>
      </c>
      <c r="N34" s="32">
        <f>I34/H34</f>
        <v>456.2668159167075</v>
      </c>
      <c r="O34" s="40">
        <f>'WEEKLY COMPETITIVE REPORT'!O34</f>
        <v>205</v>
      </c>
      <c r="P34" s="31">
        <f>SUM(P14:P33)</f>
        <v>134018.52363837435</v>
      </c>
      <c r="Q34" s="31">
        <f>SUM(Q14:Q33)</f>
        <v>164827.13553558028</v>
      </c>
      <c r="R34" s="31">
        <f>SUM(R14:R33)</f>
        <v>18168</v>
      </c>
      <c r="S34" s="31">
        <f>SUM(S14:S33)</f>
        <v>24660</v>
      </c>
      <c r="T34" s="65">
        <f>P34/Q34-100%</f>
        <v>-0.18691468365993325</v>
      </c>
      <c r="U34" s="31" t="e">
        <f>SUM(U14:U33)</f>
        <v>#REF!</v>
      </c>
      <c r="V34" s="32">
        <f>P34/O34</f>
        <v>653.748895796948</v>
      </c>
      <c r="W34" s="31" t="e">
        <f>SUM(W14:W33)</f>
        <v>#REF!</v>
      </c>
      <c r="X34" s="31" t="e">
        <f>SUM(X14:X33)</f>
        <v>#REF!</v>
      </c>
      <c r="Y34" s="35">
        <f>SUM(Y14:Y33)</f>
        <v>132228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2014-04-03T12:06:53Z</dcterms:modified>
  <cp:category/>
  <cp:version/>
  <cp:contentType/>
  <cp:contentStatus/>
</cp:coreProperties>
</file>