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1980" windowWidth="24735" windowHeight="976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<sst xmlns="http://schemas.openxmlformats.org/spreadsheetml/2006/main" count="268" uniqueCount="99">
  <si>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</si>
  <si>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</si>
  <si>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</si>
  <si>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</si>
  <si>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</si>
  <si>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</si>
  <si>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</si>
  <si>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</si>
  <si>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</si>
  <si>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</si>
  <si>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</si>
  <si>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</si>
  <si>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</si>
  <si>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</si>
  <si>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</si>
  <si>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</si>
  <si>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</si>
  <si>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</si>
  <si>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</si>
  <si>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</si>
  <si>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</si>
  <si>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</si>
  <si>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</si>
  <si>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</si>
  <si>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</si>
  <si>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</si>
  <si>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</si>
  <si>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</si>
  <si>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</si>
  <si>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</si>
  <si>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</si>
  <si>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</si>
  <si>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</si>
  <si>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</si>
  <si>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</si>
  <si>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</si>
  <si>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</si>
  <si>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</si>
  <si>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</si>
  <si>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</si>
  <si>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</si>
  <si>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</si>
  <si>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</si>
  <si>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</si>
  <si>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</si>
  <si>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</si>
  <si>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</si>
  <si>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Cinemania</t>
  </si>
  <si>
    <t>FIVIA</t>
  </si>
  <si>
    <t>BVI</t>
  </si>
  <si>
    <t>CENEX</t>
  </si>
  <si>
    <t>FOX</t>
  </si>
  <si>
    <t>CF</t>
  </si>
  <si>
    <t>New</t>
  </si>
  <si>
    <t>MR. PEABODY AND SHERMAN</t>
  </si>
  <si>
    <t>PUSTOLOVŠČINE GOSPODA PEABODYJA IN SHERMANA</t>
  </si>
  <si>
    <t>NONSTOP</t>
  </si>
  <si>
    <t>NON STOP</t>
  </si>
  <si>
    <t>NEED FOR SPEED</t>
  </si>
  <si>
    <t>NEED FOR SPEED: ŽELJA PO HITROSTI</t>
  </si>
  <si>
    <t>DIVERGENT</t>
  </si>
  <si>
    <t>RAZCEPLJENI</t>
  </si>
  <si>
    <t>CAPTAIN AMERICA: WINTER SOLDIER</t>
  </si>
  <si>
    <t>STOTNIK AMERIKA: ZIMSKI VOJAK</t>
  </si>
  <si>
    <t>NOAH</t>
  </si>
  <si>
    <t>NOE</t>
  </si>
  <si>
    <t>PAR</t>
  </si>
  <si>
    <t>NYMPHOMANIAC - PART 2</t>
  </si>
  <si>
    <t>NIMFOMANKA - 2. DEL</t>
  </si>
  <si>
    <t>RIO 2</t>
  </si>
  <si>
    <t>TRANSENDENCE</t>
  </si>
  <si>
    <t>TRANSENDENCA</t>
  </si>
  <si>
    <t>TINKERBELL AND THE PIRATE FAIRY</t>
  </si>
  <si>
    <t>ZVONČICA IN PIRATSKA VILA</t>
  </si>
  <si>
    <t>NEBRASKA</t>
  </si>
  <si>
    <t>SONY</t>
  </si>
  <si>
    <t>MINISCULE</t>
  </si>
  <si>
    <t>DROBIŽKI</t>
  </si>
  <si>
    <t>NEVERJETNI SPIDER-MAN 2</t>
  </si>
  <si>
    <t>AMAZING SPIDER-MAN 2</t>
  </si>
  <si>
    <t>OTHER WOMAN</t>
  </si>
  <si>
    <t>ATOMSKI ZDESNA</t>
  </si>
  <si>
    <t>MAŠČEVANJE V VISKOIH PETAH</t>
  </si>
  <si>
    <t>ATOMSKI Z DESNE</t>
  </si>
  <si>
    <t>FADING GIGOLO</t>
  </si>
  <si>
    <t>SIVOLASI ŽIGOLO</t>
  </si>
  <si>
    <t>08 - May</t>
  </si>
  <si>
    <t>14 - May</t>
  </si>
  <si>
    <t>09 - May</t>
  </si>
  <si>
    <t>11 - May</t>
  </si>
  <si>
    <t>NEIGHBORS</t>
  </si>
  <si>
    <t>SOSEDI</t>
  </si>
  <si>
    <t>UNI</t>
  </si>
  <si>
    <t>NUT JOB</t>
  </si>
  <si>
    <t>TRD OREH</t>
  </si>
  <si>
    <t>HIJACKING</t>
  </si>
  <si>
    <t>UGRABITEV</t>
  </si>
  <si>
    <t>A PROMISE</t>
  </si>
  <si>
    <t>OBLJUBA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</si>
</sst>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  <numFmt numFmtId="20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43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 horizontal="right"/>
    </xf>
    <xf numFmtId="3" fontId="6" fillId="0" borderId="36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2">
      <selection activeCell="N13" sqref="N13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8.574218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91" t="s">
        <v>1</v>
      </c>
      <c r="D4" s="92"/>
      <c r="E4" s="8"/>
      <c r="F4" s="8"/>
      <c r="G4" s="19" t="s">
        <v>2</v>
      </c>
      <c r="H4" s="20"/>
      <c r="I4" s="20"/>
      <c r="J4" s="20"/>
      <c r="K4" s="78" t="s">
        <v>88</v>
      </c>
      <c r="L4" s="20"/>
      <c r="M4" s="79" t="s">
        <v>89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0.7234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7" t="s">
        <v>86</v>
      </c>
      <c r="L5" s="7"/>
      <c r="M5" s="80" t="s">
        <v>87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19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85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5">
        <v>41774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53</v>
      </c>
      <c r="C14" s="4" t="s">
        <v>90</v>
      </c>
      <c r="D14" s="4" t="s">
        <v>91</v>
      </c>
      <c r="E14" s="15" t="s">
        <v>92</v>
      </c>
      <c r="F14" s="15" t="s">
        <v>36</v>
      </c>
      <c r="G14" s="37">
        <v>1</v>
      </c>
      <c r="H14" s="37">
        <v>9</v>
      </c>
      <c r="I14" s="14">
        <v>21815</v>
      </c>
      <c r="J14" s="14"/>
      <c r="K14" s="22">
        <v>3898</v>
      </c>
      <c r="L14" s="22"/>
      <c r="M14" s="64"/>
      <c r="N14" s="14">
        <f aca="true" t="shared" si="0" ref="N14:N34">I14/H14</f>
        <v>2423.8888888888887</v>
      </c>
      <c r="O14" s="37">
        <v>9</v>
      </c>
      <c r="P14" s="22">
        <v>30325</v>
      </c>
      <c r="Q14" s="22"/>
      <c r="R14" s="22">
        <v>5929</v>
      </c>
      <c r="S14" s="22"/>
      <c r="T14" s="64"/>
      <c r="U14" s="74">
        <v>21908</v>
      </c>
      <c r="V14" s="14">
        <f aca="true" t="shared" si="1" ref="V14:V34">P14/O14</f>
        <v>3369.4444444444443</v>
      </c>
      <c r="W14" s="74">
        <f aca="true" t="shared" si="2" ref="W14:W34">SUM(U14,P14)</f>
        <v>52233</v>
      </c>
      <c r="X14" s="74">
        <v>4423</v>
      </c>
      <c r="Y14" s="75">
        <f aca="true" t="shared" si="3" ref="Y14:Y33">SUM(X14,R14)</f>
        <v>10352</v>
      </c>
    </row>
    <row r="15" spans="1:25" ht="12.75">
      <c r="A15" s="72">
        <v>2</v>
      </c>
      <c r="B15" s="72">
        <v>2</v>
      </c>
      <c r="C15" s="4" t="s">
        <v>80</v>
      </c>
      <c r="D15" s="4" t="s">
        <v>82</v>
      </c>
      <c r="E15" s="15" t="s">
        <v>51</v>
      </c>
      <c r="F15" s="15" t="s">
        <v>42</v>
      </c>
      <c r="G15" s="37">
        <v>3</v>
      </c>
      <c r="H15" s="37">
        <v>9</v>
      </c>
      <c r="I15" s="14">
        <v>10906</v>
      </c>
      <c r="J15" s="14">
        <v>24063</v>
      </c>
      <c r="K15" s="14">
        <v>1964</v>
      </c>
      <c r="L15" s="14">
        <v>4218</v>
      </c>
      <c r="M15" s="64">
        <f>(I15/J15*100)-100</f>
        <v>-54.677305406640905</v>
      </c>
      <c r="N15" s="14">
        <f t="shared" si="0"/>
        <v>1211.7777777777778</v>
      </c>
      <c r="O15" s="38">
        <v>9</v>
      </c>
      <c r="P15" s="14">
        <v>16901</v>
      </c>
      <c r="Q15" s="14">
        <v>35033</v>
      </c>
      <c r="R15" s="14">
        <v>3362</v>
      </c>
      <c r="S15" s="14">
        <v>6440</v>
      </c>
      <c r="T15" s="64">
        <f>(P15/Q15*100)-100</f>
        <v>-51.75691490880027</v>
      </c>
      <c r="U15" s="74">
        <v>93333</v>
      </c>
      <c r="V15" s="14">
        <f t="shared" si="1"/>
        <v>1877.888888888889</v>
      </c>
      <c r="W15" s="74">
        <f t="shared" si="2"/>
        <v>110234</v>
      </c>
      <c r="X15" s="74">
        <v>18088</v>
      </c>
      <c r="Y15" s="75">
        <f t="shared" si="3"/>
        <v>21450</v>
      </c>
    </row>
    <row r="16" spans="1:25" ht="12.75">
      <c r="A16" s="72">
        <v>3</v>
      </c>
      <c r="B16" s="72">
        <v>1</v>
      </c>
      <c r="C16" s="4" t="s">
        <v>69</v>
      </c>
      <c r="D16" s="4" t="s">
        <v>69</v>
      </c>
      <c r="E16" s="15" t="s">
        <v>51</v>
      </c>
      <c r="F16" s="15" t="s">
        <v>42</v>
      </c>
      <c r="G16" s="37">
        <v>5</v>
      </c>
      <c r="H16" s="37">
        <v>23</v>
      </c>
      <c r="I16" s="24">
        <v>9502</v>
      </c>
      <c r="J16" s="24">
        <v>36349</v>
      </c>
      <c r="K16" s="99">
        <v>1727</v>
      </c>
      <c r="L16" s="99">
        <v>6383</v>
      </c>
      <c r="M16" s="64">
        <f>(I16/J16*100)-100</f>
        <v>-73.85897823874109</v>
      </c>
      <c r="N16" s="14">
        <f t="shared" si="0"/>
        <v>413.1304347826087</v>
      </c>
      <c r="O16" s="38">
        <v>23</v>
      </c>
      <c r="P16" s="14">
        <v>12525</v>
      </c>
      <c r="Q16" s="14">
        <v>45078</v>
      </c>
      <c r="R16" s="14">
        <v>2375</v>
      </c>
      <c r="S16" s="14">
        <v>8018</v>
      </c>
      <c r="T16" s="64">
        <f>(P16/Q16*100)-100</f>
        <v>-72.21482763210435</v>
      </c>
      <c r="U16" s="74">
        <v>271411</v>
      </c>
      <c r="V16" s="14">
        <f t="shared" si="1"/>
        <v>544.5652173913044</v>
      </c>
      <c r="W16" s="74">
        <f t="shared" si="2"/>
        <v>283936</v>
      </c>
      <c r="X16" s="74">
        <v>51141</v>
      </c>
      <c r="Y16" s="75">
        <f t="shared" si="3"/>
        <v>53516</v>
      </c>
    </row>
    <row r="17" spans="1:25" ht="12.75">
      <c r="A17" s="72">
        <v>4</v>
      </c>
      <c r="B17" s="72">
        <v>3</v>
      </c>
      <c r="C17" s="4" t="s">
        <v>79</v>
      </c>
      <c r="D17" s="4" t="s">
        <v>78</v>
      </c>
      <c r="E17" s="15" t="s">
        <v>75</v>
      </c>
      <c r="F17" s="15" t="s">
        <v>52</v>
      </c>
      <c r="G17" s="37">
        <v>3</v>
      </c>
      <c r="H17" s="37">
        <v>24</v>
      </c>
      <c r="I17" s="24">
        <v>6978</v>
      </c>
      <c r="J17" s="24">
        <v>19077</v>
      </c>
      <c r="K17" s="24">
        <v>1168</v>
      </c>
      <c r="L17" s="24">
        <v>3095</v>
      </c>
      <c r="M17" s="64">
        <f>(I17/J17*100)-100</f>
        <v>-63.42192168579965</v>
      </c>
      <c r="N17" s="14">
        <f t="shared" si="0"/>
        <v>290.75</v>
      </c>
      <c r="O17" s="38">
        <v>24</v>
      </c>
      <c r="P17" s="14">
        <v>10516</v>
      </c>
      <c r="Q17" s="14">
        <v>26593</v>
      </c>
      <c r="R17" s="14">
        <v>1896</v>
      </c>
      <c r="S17" s="14">
        <v>4427</v>
      </c>
      <c r="T17" s="64">
        <f>(P17/Q17*100)-100</f>
        <v>-60.45575903433234</v>
      </c>
      <c r="U17" s="74">
        <v>69157</v>
      </c>
      <c r="V17" s="24">
        <f t="shared" si="1"/>
        <v>438.1666666666667</v>
      </c>
      <c r="W17" s="74">
        <f t="shared" si="2"/>
        <v>79673</v>
      </c>
      <c r="X17" s="74">
        <v>12236</v>
      </c>
      <c r="Y17" s="75">
        <f t="shared" si="3"/>
        <v>14132</v>
      </c>
    </row>
    <row r="18" spans="1:25" ht="13.5" customHeight="1">
      <c r="A18" s="72">
        <v>5</v>
      </c>
      <c r="B18" s="72" t="s">
        <v>53</v>
      </c>
      <c r="C18" s="89" t="s">
        <v>93</v>
      </c>
      <c r="D18" s="89" t="s">
        <v>94</v>
      </c>
      <c r="E18" s="15" t="s">
        <v>46</v>
      </c>
      <c r="F18" s="15" t="s">
        <v>42</v>
      </c>
      <c r="G18" s="37">
        <v>1</v>
      </c>
      <c r="H18" s="37">
        <v>11</v>
      </c>
      <c r="I18" s="14">
        <v>4775</v>
      </c>
      <c r="J18" s="14"/>
      <c r="K18" s="24">
        <v>944</v>
      </c>
      <c r="L18" s="24"/>
      <c r="M18" s="64"/>
      <c r="N18" s="14">
        <f t="shared" si="0"/>
        <v>434.09090909090907</v>
      </c>
      <c r="O18" s="73">
        <v>11</v>
      </c>
      <c r="P18" s="14">
        <v>7129</v>
      </c>
      <c r="Q18" s="14"/>
      <c r="R18" s="14">
        <v>1508</v>
      </c>
      <c r="S18" s="14"/>
      <c r="T18" s="64"/>
      <c r="U18" s="74"/>
      <c r="V18" s="24">
        <f t="shared" si="1"/>
        <v>648.0909090909091</v>
      </c>
      <c r="W18" s="74">
        <f t="shared" si="2"/>
        <v>7129</v>
      </c>
      <c r="X18" s="74"/>
      <c r="Y18" s="75">
        <f t="shared" si="3"/>
        <v>1508</v>
      </c>
    </row>
    <row r="19" spans="1:25" ht="12.75">
      <c r="A19" s="72">
        <v>6</v>
      </c>
      <c r="B19" s="72">
        <v>7</v>
      </c>
      <c r="C19" s="4" t="s">
        <v>84</v>
      </c>
      <c r="D19" s="4" t="s">
        <v>85</v>
      </c>
      <c r="E19" s="15" t="s">
        <v>46</v>
      </c>
      <c r="F19" s="15" t="s">
        <v>36</v>
      </c>
      <c r="G19" s="37">
        <v>2</v>
      </c>
      <c r="H19" s="37">
        <v>10</v>
      </c>
      <c r="I19" s="24">
        <v>1420</v>
      </c>
      <c r="J19" s="24">
        <v>5185</v>
      </c>
      <c r="K19" s="98">
        <v>262</v>
      </c>
      <c r="L19" s="98">
        <v>907</v>
      </c>
      <c r="M19" s="64">
        <f>(I19/J19*100)-100</f>
        <v>-72.61330761812923</v>
      </c>
      <c r="N19" s="14">
        <f t="shared" si="0"/>
        <v>142</v>
      </c>
      <c r="O19" s="73">
        <v>10</v>
      </c>
      <c r="P19" s="22">
        <v>3250</v>
      </c>
      <c r="Q19" s="22">
        <v>7836</v>
      </c>
      <c r="R19" s="22">
        <v>635</v>
      </c>
      <c r="S19" s="22">
        <v>1433</v>
      </c>
      <c r="T19" s="64">
        <f>(P19/Q19*100)-100</f>
        <v>-58.52475752935171</v>
      </c>
      <c r="U19" s="74">
        <v>7836</v>
      </c>
      <c r="V19" s="14">
        <f t="shared" si="1"/>
        <v>325</v>
      </c>
      <c r="W19" s="74">
        <f t="shared" si="2"/>
        <v>11086</v>
      </c>
      <c r="X19" s="74">
        <v>1433</v>
      </c>
      <c r="Y19" s="75">
        <f t="shared" si="3"/>
        <v>2068</v>
      </c>
    </row>
    <row r="20" spans="1:25" ht="12.75">
      <c r="A20" s="72">
        <v>7</v>
      </c>
      <c r="B20" s="72">
        <v>6</v>
      </c>
      <c r="C20" s="4" t="s">
        <v>81</v>
      </c>
      <c r="D20" s="4" t="s">
        <v>83</v>
      </c>
      <c r="E20" s="15" t="s">
        <v>46</v>
      </c>
      <c r="F20" s="15" t="s">
        <v>42</v>
      </c>
      <c r="G20" s="37">
        <v>3</v>
      </c>
      <c r="H20" s="37">
        <v>9</v>
      </c>
      <c r="I20" s="24">
        <v>1750</v>
      </c>
      <c r="J20" s="24">
        <v>5580</v>
      </c>
      <c r="K20" s="14">
        <v>325</v>
      </c>
      <c r="L20" s="14">
        <v>962</v>
      </c>
      <c r="M20" s="64">
        <f>(I20/J20*100)-100</f>
        <v>-68.63799283154123</v>
      </c>
      <c r="N20" s="14">
        <f t="shared" si="0"/>
        <v>194.44444444444446</v>
      </c>
      <c r="O20" s="37">
        <v>9</v>
      </c>
      <c r="P20" s="14">
        <v>3086</v>
      </c>
      <c r="Q20" s="14">
        <v>7853</v>
      </c>
      <c r="R20" s="14">
        <v>602</v>
      </c>
      <c r="S20" s="14">
        <v>1401</v>
      </c>
      <c r="T20" s="64">
        <f>(P20/Q20*100)-100</f>
        <v>-60.70291608302559</v>
      </c>
      <c r="U20" s="74">
        <v>21057</v>
      </c>
      <c r="V20" s="14">
        <f t="shared" si="1"/>
        <v>342.8888888888889</v>
      </c>
      <c r="W20" s="74">
        <f t="shared" si="2"/>
        <v>24143</v>
      </c>
      <c r="X20" s="74">
        <v>3937</v>
      </c>
      <c r="Y20" s="75">
        <f t="shared" si="3"/>
        <v>4539</v>
      </c>
    </row>
    <row r="21" spans="1:25" ht="12.75">
      <c r="A21" s="72">
        <v>8</v>
      </c>
      <c r="B21" s="72">
        <v>4</v>
      </c>
      <c r="C21" s="4" t="s">
        <v>64</v>
      </c>
      <c r="D21" s="4" t="s">
        <v>65</v>
      </c>
      <c r="E21" s="15" t="s">
        <v>66</v>
      </c>
      <c r="F21" s="15" t="s">
        <v>36</v>
      </c>
      <c r="G21" s="37">
        <v>6</v>
      </c>
      <c r="H21" s="37">
        <v>10</v>
      </c>
      <c r="I21" s="14">
        <v>1868</v>
      </c>
      <c r="J21" s="14">
        <v>6270</v>
      </c>
      <c r="K21" s="14">
        <v>309</v>
      </c>
      <c r="L21" s="14">
        <v>1040</v>
      </c>
      <c r="M21" s="64">
        <f>(I21/J21*100)-100</f>
        <v>-70.207336523126</v>
      </c>
      <c r="N21" s="14">
        <f t="shared" si="0"/>
        <v>186.8</v>
      </c>
      <c r="O21" s="73">
        <v>10</v>
      </c>
      <c r="P21" s="22">
        <v>2915</v>
      </c>
      <c r="Q21" s="22">
        <v>8859</v>
      </c>
      <c r="R21" s="22">
        <v>529</v>
      </c>
      <c r="S21" s="22">
        <v>1511</v>
      </c>
      <c r="T21" s="64">
        <f>(P21/Q21*100)-100</f>
        <v>-67.09560898521278</v>
      </c>
      <c r="U21" s="74">
        <v>133736</v>
      </c>
      <c r="V21" s="14">
        <f t="shared" si="1"/>
        <v>291.5</v>
      </c>
      <c r="W21" s="74">
        <f t="shared" si="2"/>
        <v>136651</v>
      </c>
      <c r="X21" s="74">
        <v>24284</v>
      </c>
      <c r="Y21" s="75">
        <f t="shared" si="3"/>
        <v>24813</v>
      </c>
    </row>
    <row r="22" spans="1:25" ht="12.75">
      <c r="A22" s="72">
        <v>9</v>
      </c>
      <c r="B22" s="72">
        <v>5</v>
      </c>
      <c r="C22" s="4" t="s">
        <v>72</v>
      </c>
      <c r="D22" s="4" t="s">
        <v>73</v>
      </c>
      <c r="E22" s="15" t="s">
        <v>49</v>
      </c>
      <c r="F22" s="15" t="s">
        <v>50</v>
      </c>
      <c r="G22" s="37">
        <v>4</v>
      </c>
      <c r="H22" s="37">
        <v>9</v>
      </c>
      <c r="I22" s="24">
        <v>1775</v>
      </c>
      <c r="J22" s="24">
        <v>6993</v>
      </c>
      <c r="K22" s="24">
        <v>442</v>
      </c>
      <c r="L22" s="24">
        <v>1331</v>
      </c>
      <c r="M22" s="64">
        <f>(I22/J22*100)-100</f>
        <v>-74.61747461747461</v>
      </c>
      <c r="N22" s="14">
        <f t="shared" si="0"/>
        <v>197.22222222222223</v>
      </c>
      <c r="O22" s="73">
        <v>9</v>
      </c>
      <c r="P22" s="14">
        <v>2314</v>
      </c>
      <c r="Q22" s="14">
        <v>8325</v>
      </c>
      <c r="R22" s="14">
        <v>569</v>
      </c>
      <c r="S22" s="14">
        <v>1600</v>
      </c>
      <c r="T22" s="64">
        <f>(P22/Q22*100)-100</f>
        <v>-72.2042042042042</v>
      </c>
      <c r="U22" s="24">
        <v>33051</v>
      </c>
      <c r="V22" s="14">
        <f t="shared" si="1"/>
        <v>257.1111111111111</v>
      </c>
      <c r="W22" s="74">
        <f t="shared" si="2"/>
        <v>35365</v>
      </c>
      <c r="X22" s="74">
        <v>6738</v>
      </c>
      <c r="Y22" s="75">
        <f t="shared" si="3"/>
        <v>7307</v>
      </c>
    </row>
    <row r="23" spans="1:25" ht="12.75">
      <c r="A23" s="72">
        <v>10</v>
      </c>
      <c r="B23" s="72" t="s">
        <v>53</v>
      </c>
      <c r="C23" s="4" t="s">
        <v>97</v>
      </c>
      <c r="D23" s="4" t="s">
        <v>98</v>
      </c>
      <c r="E23" s="15" t="s">
        <v>46</v>
      </c>
      <c r="F23" s="15" t="s">
        <v>47</v>
      </c>
      <c r="G23" s="37">
        <v>1</v>
      </c>
      <c r="H23" s="37">
        <v>9</v>
      </c>
      <c r="I23" s="97">
        <v>856</v>
      </c>
      <c r="J23" s="97"/>
      <c r="K23" s="94">
        <v>157</v>
      </c>
      <c r="L23" s="94"/>
      <c r="M23" s="64"/>
      <c r="N23" s="14">
        <f t="shared" si="0"/>
        <v>95.11111111111111</v>
      </c>
      <c r="O23" s="73">
        <v>9</v>
      </c>
      <c r="P23" s="14">
        <v>1486</v>
      </c>
      <c r="Q23" s="14"/>
      <c r="R23" s="14">
        <v>310</v>
      </c>
      <c r="S23" s="14"/>
      <c r="T23" s="64"/>
      <c r="U23" s="74"/>
      <c r="V23" s="14">
        <f t="shared" si="1"/>
        <v>165.11111111111111</v>
      </c>
      <c r="W23" s="74">
        <f t="shared" si="2"/>
        <v>1486</v>
      </c>
      <c r="X23" s="76"/>
      <c r="Y23" s="75">
        <f t="shared" si="3"/>
        <v>310</v>
      </c>
    </row>
    <row r="24" spans="1:25" ht="12.75">
      <c r="A24" s="72">
        <v>11</v>
      </c>
      <c r="B24" s="72">
        <v>8</v>
      </c>
      <c r="C24" s="4" t="s">
        <v>58</v>
      </c>
      <c r="D24" s="4" t="s">
        <v>59</v>
      </c>
      <c r="E24" s="15" t="s">
        <v>46</v>
      </c>
      <c r="F24" s="15" t="s">
        <v>42</v>
      </c>
      <c r="G24" s="37">
        <v>8</v>
      </c>
      <c r="H24" s="37">
        <v>10</v>
      </c>
      <c r="I24" s="24">
        <v>746</v>
      </c>
      <c r="J24" s="24">
        <v>2514</v>
      </c>
      <c r="K24" s="24">
        <v>125</v>
      </c>
      <c r="L24" s="24">
        <v>415</v>
      </c>
      <c r="M24" s="64">
        <f>(I24/J24*100)-100</f>
        <v>-70.32617342879873</v>
      </c>
      <c r="N24" s="14">
        <f t="shared" si="0"/>
        <v>74.6</v>
      </c>
      <c r="O24" s="73">
        <v>10</v>
      </c>
      <c r="P24" s="14">
        <v>1277</v>
      </c>
      <c r="Q24" s="14">
        <v>3617</v>
      </c>
      <c r="R24" s="14">
        <v>233</v>
      </c>
      <c r="S24" s="14">
        <v>605</v>
      </c>
      <c r="T24" s="64">
        <f>(P24/Q24*100)-100</f>
        <v>-64.6944982029306</v>
      </c>
      <c r="U24" s="74">
        <v>108533</v>
      </c>
      <c r="V24" s="14">
        <f t="shared" si="1"/>
        <v>127.7</v>
      </c>
      <c r="W24" s="74">
        <f t="shared" si="2"/>
        <v>109810</v>
      </c>
      <c r="X24" s="76">
        <v>19197</v>
      </c>
      <c r="Y24" s="75">
        <f t="shared" si="3"/>
        <v>19430</v>
      </c>
    </row>
    <row r="25" spans="1:25" ht="12.75" customHeight="1">
      <c r="A25" s="72">
        <v>12</v>
      </c>
      <c r="B25" s="72">
        <v>11</v>
      </c>
      <c r="C25" s="4" t="s">
        <v>70</v>
      </c>
      <c r="D25" s="4" t="s">
        <v>71</v>
      </c>
      <c r="E25" s="15" t="s">
        <v>46</v>
      </c>
      <c r="F25" s="15" t="s">
        <v>48</v>
      </c>
      <c r="G25" s="37">
        <v>4</v>
      </c>
      <c r="H25" s="37">
        <v>9</v>
      </c>
      <c r="I25" s="24">
        <v>805</v>
      </c>
      <c r="J25" s="24">
        <v>2039</v>
      </c>
      <c r="K25" s="99">
        <v>138</v>
      </c>
      <c r="L25" s="99">
        <v>344</v>
      </c>
      <c r="M25" s="64">
        <f>(I25/J25*100)-100</f>
        <v>-60.51986267778322</v>
      </c>
      <c r="N25" s="14">
        <f t="shared" si="0"/>
        <v>89.44444444444444</v>
      </c>
      <c r="O25" s="73">
        <v>9</v>
      </c>
      <c r="P25" s="93">
        <v>1227</v>
      </c>
      <c r="Q25" s="93">
        <v>3108</v>
      </c>
      <c r="R25" s="100">
        <v>233</v>
      </c>
      <c r="S25" s="100">
        <v>549</v>
      </c>
      <c r="T25" s="64">
        <f>(P25/Q25*100)-100</f>
        <v>-60.521235521235525</v>
      </c>
      <c r="U25" s="76">
        <v>23795</v>
      </c>
      <c r="V25" s="14">
        <f t="shared" si="1"/>
        <v>136.33333333333334</v>
      </c>
      <c r="W25" s="74">
        <f t="shared" si="2"/>
        <v>25022</v>
      </c>
      <c r="X25" s="74">
        <v>4526</v>
      </c>
      <c r="Y25" s="75">
        <f t="shared" si="3"/>
        <v>4759</v>
      </c>
    </row>
    <row r="26" spans="1:25" ht="12.75" customHeight="1">
      <c r="A26" s="72">
        <v>13</v>
      </c>
      <c r="B26" s="72">
        <v>10</v>
      </c>
      <c r="C26" s="4" t="s">
        <v>60</v>
      </c>
      <c r="D26" s="4" t="s">
        <v>61</v>
      </c>
      <c r="E26" s="15" t="s">
        <v>46</v>
      </c>
      <c r="F26" s="15" t="s">
        <v>42</v>
      </c>
      <c r="G26" s="37">
        <v>7</v>
      </c>
      <c r="H26" s="37">
        <v>11</v>
      </c>
      <c r="I26" s="14">
        <v>861</v>
      </c>
      <c r="J26" s="14">
        <v>2213</v>
      </c>
      <c r="K26" s="22">
        <v>140</v>
      </c>
      <c r="L26" s="22">
        <v>355</v>
      </c>
      <c r="M26" s="64">
        <f>(I26/J26*100)-100</f>
        <v>-61.09353818346136</v>
      </c>
      <c r="N26" s="14">
        <f t="shared" si="0"/>
        <v>78.27272727272727</v>
      </c>
      <c r="O26" s="73">
        <v>11</v>
      </c>
      <c r="P26" s="14">
        <v>1097</v>
      </c>
      <c r="Q26" s="14">
        <v>3189</v>
      </c>
      <c r="R26" s="14">
        <v>184</v>
      </c>
      <c r="S26" s="14">
        <v>527</v>
      </c>
      <c r="T26" s="64">
        <f>(P26/Q26*100)-100</f>
        <v>-65.6005017246786</v>
      </c>
      <c r="U26" s="101">
        <v>45432</v>
      </c>
      <c r="V26" s="14">
        <f t="shared" si="1"/>
        <v>99.72727272727273</v>
      </c>
      <c r="W26" s="74">
        <f t="shared" si="2"/>
        <v>46529</v>
      </c>
      <c r="X26" s="74">
        <v>8024</v>
      </c>
      <c r="Y26" s="75">
        <f t="shared" si="3"/>
        <v>8208</v>
      </c>
    </row>
    <row r="27" spans="1:25" ht="12.75">
      <c r="A27" s="72">
        <v>14</v>
      </c>
      <c r="B27" s="72" t="s">
        <v>53</v>
      </c>
      <c r="C27" s="89" t="s">
        <v>95</v>
      </c>
      <c r="D27" s="89" t="s">
        <v>96</v>
      </c>
      <c r="E27" s="15" t="s">
        <v>46</v>
      </c>
      <c r="F27" s="15" t="s">
        <v>47</v>
      </c>
      <c r="G27" s="37">
        <v>1</v>
      </c>
      <c r="H27" s="37">
        <v>1</v>
      </c>
      <c r="I27" s="24">
        <v>567</v>
      </c>
      <c r="J27" s="24"/>
      <c r="K27" s="14">
        <v>124</v>
      </c>
      <c r="L27" s="14"/>
      <c r="M27" s="64"/>
      <c r="N27" s="14">
        <f t="shared" si="0"/>
        <v>567</v>
      </c>
      <c r="O27" s="37">
        <v>1</v>
      </c>
      <c r="P27" s="14">
        <v>1083</v>
      </c>
      <c r="Q27" s="14"/>
      <c r="R27" s="14">
        <v>240</v>
      </c>
      <c r="S27" s="14"/>
      <c r="T27" s="64"/>
      <c r="U27" s="96">
        <v>1167</v>
      </c>
      <c r="V27" s="14">
        <f t="shared" si="1"/>
        <v>1083</v>
      </c>
      <c r="W27" s="74">
        <f t="shared" si="2"/>
        <v>2250</v>
      </c>
      <c r="X27" s="76">
        <v>377</v>
      </c>
      <c r="Y27" s="75">
        <f t="shared" si="3"/>
        <v>617</v>
      </c>
    </row>
    <row r="28" spans="1:25" ht="12.75">
      <c r="A28" s="72">
        <v>15</v>
      </c>
      <c r="B28" s="72">
        <v>12</v>
      </c>
      <c r="C28" s="4" t="s">
        <v>62</v>
      </c>
      <c r="D28" s="4" t="s">
        <v>63</v>
      </c>
      <c r="E28" s="15" t="s">
        <v>49</v>
      </c>
      <c r="F28" s="15" t="s">
        <v>50</v>
      </c>
      <c r="G28" s="37">
        <v>6</v>
      </c>
      <c r="H28" s="37">
        <v>16</v>
      </c>
      <c r="I28" s="97">
        <v>712</v>
      </c>
      <c r="J28" s="97">
        <v>1241</v>
      </c>
      <c r="K28" s="98">
        <v>137</v>
      </c>
      <c r="L28" s="98">
        <v>212</v>
      </c>
      <c r="M28" s="64">
        <f aca="true" t="shared" si="4" ref="M28:M34">(I28/J28*100)-100</f>
        <v>-42.62691377921032</v>
      </c>
      <c r="N28" s="14">
        <f t="shared" si="0"/>
        <v>44.5</v>
      </c>
      <c r="O28" s="73">
        <v>16</v>
      </c>
      <c r="P28" s="22">
        <v>990</v>
      </c>
      <c r="Q28" s="22">
        <v>1881</v>
      </c>
      <c r="R28" s="22">
        <v>201</v>
      </c>
      <c r="S28" s="22">
        <v>331</v>
      </c>
      <c r="T28" s="64">
        <f aca="true" t="shared" si="5" ref="T28:T34">(P28/Q28*100)-100</f>
        <v>-47.36842105263158</v>
      </c>
      <c r="U28" s="74">
        <v>57130</v>
      </c>
      <c r="V28" s="14">
        <f t="shared" si="1"/>
        <v>61.875</v>
      </c>
      <c r="W28" s="74">
        <f t="shared" si="2"/>
        <v>58120</v>
      </c>
      <c r="X28" s="74">
        <v>10287</v>
      </c>
      <c r="Y28" s="75">
        <f t="shared" si="3"/>
        <v>10488</v>
      </c>
    </row>
    <row r="29" spans="1:25" ht="12.75">
      <c r="A29" s="72">
        <v>16</v>
      </c>
      <c r="B29" s="72">
        <v>9</v>
      </c>
      <c r="C29" s="4" t="s">
        <v>76</v>
      </c>
      <c r="D29" s="4" t="s">
        <v>77</v>
      </c>
      <c r="E29" s="15" t="s">
        <v>46</v>
      </c>
      <c r="F29" s="15" t="s">
        <v>36</v>
      </c>
      <c r="G29" s="37">
        <v>3</v>
      </c>
      <c r="H29" s="37">
        <v>9</v>
      </c>
      <c r="I29" s="24">
        <v>572</v>
      </c>
      <c r="J29" s="24">
        <v>2607</v>
      </c>
      <c r="K29" s="24">
        <v>106</v>
      </c>
      <c r="L29" s="24">
        <v>491</v>
      </c>
      <c r="M29" s="64">
        <f t="shared" si="4"/>
        <v>-78.05907172995781</v>
      </c>
      <c r="N29" s="14">
        <f t="shared" si="0"/>
        <v>63.55555555555556</v>
      </c>
      <c r="O29" s="73">
        <v>9</v>
      </c>
      <c r="P29" s="14">
        <v>855</v>
      </c>
      <c r="Q29" s="14">
        <v>3212</v>
      </c>
      <c r="R29" s="14">
        <v>170</v>
      </c>
      <c r="S29" s="14">
        <v>621</v>
      </c>
      <c r="T29" s="64">
        <f t="shared" si="5"/>
        <v>-73.3810709838107</v>
      </c>
      <c r="U29" s="90">
        <v>9545</v>
      </c>
      <c r="V29" s="14">
        <f t="shared" si="1"/>
        <v>95</v>
      </c>
      <c r="W29" s="74">
        <f t="shared" si="2"/>
        <v>10400</v>
      </c>
      <c r="X29" s="74">
        <v>2164</v>
      </c>
      <c r="Y29" s="75">
        <f t="shared" si="3"/>
        <v>2334</v>
      </c>
    </row>
    <row r="30" spans="1:25" ht="12.75">
      <c r="A30" s="72">
        <v>17</v>
      </c>
      <c r="B30" s="72">
        <v>13</v>
      </c>
      <c r="C30" s="4" t="s">
        <v>54</v>
      </c>
      <c r="D30" s="4" t="s">
        <v>55</v>
      </c>
      <c r="E30" s="15" t="s">
        <v>51</v>
      </c>
      <c r="F30" s="15" t="s">
        <v>42</v>
      </c>
      <c r="G30" s="37">
        <v>10</v>
      </c>
      <c r="H30" s="37">
        <v>24</v>
      </c>
      <c r="I30" s="24">
        <v>351</v>
      </c>
      <c r="J30" s="24">
        <v>1246</v>
      </c>
      <c r="K30" s="22">
        <v>67</v>
      </c>
      <c r="L30" s="22">
        <v>232</v>
      </c>
      <c r="M30" s="64">
        <f t="shared" si="4"/>
        <v>-71.8298555377207</v>
      </c>
      <c r="N30" s="14">
        <f t="shared" si="0"/>
        <v>14.625</v>
      </c>
      <c r="O30" s="37">
        <v>24</v>
      </c>
      <c r="P30" s="22">
        <v>689</v>
      </c>
      <c r="Q30" s="22">
        <v>1653</v>
      </c>
      <c r="R30" s="22">
        <v>136</v>
      </c>
      <c r="S30" s="22">
        <v>301</v>
      </c>
      <c r="T30" s="64">
        <f t="shared" si="5"/>
        <v>-58.31820931639444</v>
      </c>
      <c r="U30" s="74">
        <v>86062</v>
      </c>
      <c r="V30" s="14">
        <f t="shared" si="1"/>
        <v>28.708333333333332</v>
      </c>
      <c r="W30" s="74">
        <f t="shared" si="2"/>
        <v>86751</v>
      </c>
      <c r="X30" s="74">
        <v>16240</v>
      </c>
      <c r="Y30" s="75">
        <f t="shared" si="3"/>
        <v>16376</v>
      </c>
    </row>
    <row r="31" spans="1:25" ht="12.75">
      <c r="A31" s="72">
        <v>18</v>
      </c>
      <c r="B31" s="72">
        <v>19</v>
      </c>
      <c r="C31" s="95" t="s">
        <v>67</v>
      </c>
      <c r="D31" s="4" t="s">
        <v>68</v>
      </c>
      <c r="E31" s="15" t="s">
        <v>46</v>
      </c>
      <c r="F31" s="15" t="s">
        <v>47</v>
      </c>
      <c r="G31" s="37">
        <v>5</v>
      </c>
      <c r="H31" s="37">
        <v>9</v>
      </c>
      <c r="I31" s="24">
        <v>439</v>
      </c>
      <c r="J31" s="24">
        <v>447</v>
      </c>
      <c r="K31" s="99">
        <v>96</v>
      </c>
      <c r="L31" s="99">
        <v>74</v>
      </c>
      <c r="M31" s="64">
        <f t="shared" si="4"/>
        <v>-1.7897091722595064</v>
      </c>
      <c r="N31" s="14">
        <f t="shared" si="0"/>
        <v>48.77777777777778</v>
      </c>
      <c r="O31" s="38">
        <v>9</v>
      </c>
      <c r="P31" s="14">
        <v>627</v>
      </c>
      <c r="Q31" s="14">
        <v>645</v>
      </c>
      <c r="R31" s="14">
        <v>131</v>
      </c>
      <c r="S31" s="14">
        <v>112</v>
      </c>
      <c r="T31" s="64">
        <f t="shared" si="5"/>
        <v>-2.7906976744186096</v>
      </c>
      <c r="U31" s="90">
        <v>8825</v>
      </c>
      <c r="V31" s="14">
        <f t="shared" si="1"/>
        <v>69.66666666666667</v>
      </c>
      <c r="W31" s="74">
        <f t="shared" si="2"/>
        <v>9452</v>
      </c>
      <c r="X31" s="74">
        <v>1640</v>
      </c>
      <c r="Y31" s="75">
        <f t="shared" si="3"/>
        <v>1771</v>
      </c>
    </row>
    <row r="32" spans="1:25" ht="12.75">
      <c r="A32" s="72">
        <v>19</v>
      </c>
      <c r="B32" s="72">
        <v>16</v>
      </c>
      <c r="C32" s="4" t="s">
        <v>57</v>
      </c>
      <c r="D32" s="4" t="s">
        <v>56</v>
      </c>
      <c r="E32" s="15" t="s">
        <v>46</v>
      </c>
      <c r="F32" s="15" t="s">
        <v>42</v>
      </c>
      <c r="G32" s="37">
        <v>9</v>
      </c>
      <c r="H32" s="37">
        <v>6</v>
      </c>
      <c r="I32" s="14">
        <v>320</v>
      </c>
      <c r="J32" s="14">
        <v>664</v>
      </c>
      <c r="K32" s="14">
        <v>56</v>
      </c>
      <c r="L32" s="14">
        <v>109</v>
      </c>
      <c r="M32" s="64">
        <f t="shared" si="4"/>
        <v>-51.80722891566265</v>
      </c>
      <c r="N32" s="14">
        <f t="shared" si="0"/>
        <v>53.333333333333336</v>
      </c>
      <c r="O32" s="38">
        <v>6</v>
      </c>
      <c r="P32" s="14">
        <v>494</v>
      </c>
      <c r="Q32" s="14">
        <v>1029</v>
      </c>
      <c r="R32" s="14">
        <v>90</v>
      </c>
      <c r="S32" s="14">
        <v>171</v>
      </c>
      <c r="T32" s="64">
        <f t="shared" si="5"/>
        <v>-51.99222546161322</v>
      </c>
      <c r="U32" s="90">
        <v>29832</v>
      </c>
      <c r="V32" s="14">
        <f t="shared" si="1"/>
        <v>82.33333333333333</v>
      </c>
      <c r="W32" s="74">
        <f t="shared" si="2"/>
        <v>30326</v>
      </c>
      <c r="X32" s="74">
        <v>5492</v>
      </c>
      <c r="Y32" s="75">
        <f t="shared" si="3"/>
        <v>5582</v>
      </c>
    </row>
    <row r="33" spans="1:25" ht="13.5" thickBot="1">
      <c r="A33" s="72">
        <v>20</v>
      </c>
      <c r="B33" s="72">
        <v>15</v>
      </c>
      <c r="C33" s="4" t="s">
        <v>74</v>
      </c>
      <c r="D33" s="4" t="s">
        <v>74</v>
      </c>
      <c r="E33" s="15" t="s">
        <v>75</v>
      </c>
      <c r="F33" s="15" t="s">
        <v>52</v>
      </c>
      <c r="G33" s="37">
        <v>4</v>
      </c>
      <c r="H33" s="37">
        <v>2</v>
      </c>
      <c r="I33" s="14">
        <v>250</v>
      </c>
      <c r="J33" s="14">
        <v>1006</v>
      </c>
      <c r="K33" s="14">
        <v>55</v>
      </c>
      <c r="L33" s="14">
        <v>213</v>
      </c>
      <c r="M33" s="64">
        <f t="shared" si="4"/>
        <v>-75.14910536779324</v>
      </c>
      <c r="N33" s="14">
        <f t="shared" si="0"/>
        <v>125</v>
      </c>
      <c r="O33" s="73">
        <v>2</v>
      </c>
      <c r="P33" s="14">
        <v>474</v>
      </c>
      <c r="Q33" s="14">
        <v>1534</v>
      </c>
      <c r="R33" s="14">
        <v>108</v>
      </c>
      <c r="S33" s="14">
        <v>333</v>
      </c>
      <c r="T33" s="64">
        <f t="shared" si="5"/>
        <v>-69.10039113428944</v>
      </c>
      <c r="U33" s="84">
        <v>6210</v>
      </c>
      <c r="V33" s="14">
        <f t="shared" si="1"/>
        <v>237</v>
      </c>
      <c r="W33" s="74">
        <f t="shared" si="2"/>
        <v>6684</v>
      </c>
      <c r="X33" s="84">
        <v>1410</v>
      </c>
      <c r="Y33" s="75">
        <f t="shared" si="3"/>
        <v>1518</v>
      </c>
    </row>
    <row r="34" spans="1:25" s="36" customFormat="1" ht="12.75" thickBot="1">
      <c r="A34" s="33"/>
      <c r="B34" s="33"/>
      <c r="C34" s="40" t="s">
        <v>37</v>
      </c>
      <c r="D34" s="40"/>
      <c r="E34" s="34"/>
      <c r="F34" s="34"/>
      <c r="G34" s="34"/>
      <c r="H34" s="34">
        <f>SUM(H14:H33)</f>
        <v>220</v>
      </c>
      <c r="I34" s="31">
        <f>SUM(I14:I33)</f>
        <v>67268</v>
      </c>
      <c r="J34" s="31">
        <f>SUM(J14:J33)</f>
        <v>117494</v>
      </c>
      <c r="K34" s="31">
        <f>SUM(K14:K33)</f>
        <v>12240</v>
      </c>
      <c r="L34" s="31">
        <f>SUM(L14:L33)</f>
        <v>20381</v>
      </c>
      <c r="M34" s="68">
        <f t="shared" si="4"/>
        <v>-42.74771477692478</v>
      </c>
      <c r="N34" s="32">
        <f t="shared" si="0"/>
        <v>305.76363636363635</v>
      </c>
      <c r="O34" s="34">
        <f>SUM(O14:O33)</f>
        <v>220</v>
      </c>
      <c r="P34" s="31">
        <f>SUM(P14:P33)</f>
        <v>99260</v>
      </c>
      <c r="Q34" s="31">
        <v>348995</v>
      </c>
      <c r="R34" s="31">
        <f>SUM(R14:R33)</f>
        <v>19441</v>
      </c>
      <c r="S34" s="31">
        <v>70166</v>
      </c>
      <c r="T34" s="68">
        <f t="shared" si="5"/>
        <v>-71.5583317812576</v>
      </c>
      <c r="U34" s="31">
        <f>SUM(U14:U33)</f>
        <v>1028020</v>
      </c>
      <c r="V34" s="86">
        <f t="shared" si="1"/>
        <v>451.1818181818182</v>
      </c>
      <c r="W34" s="88">
        <f t="shared" si="2"/>
        <v>1127280</v>
      </c>
      <c r="X34" s="87">
        <f>SUM(X14:X33)</f>
        <v>191637</v>
      </c>
      <c r="Y34" s="35">
        <f>SUM(Y14:Y33)</f>
        <v>211078</v>
      </c>
    </row>
    <row r="35" spans="9:12" ht="12.75">
      <c r="I35" s="23"/>
      <c r="J35" s="23"/>
      <c r="K35" s="23"/>
      <c r="L35" s="23"/>
    </row>
    <row r="36" ht="12.75">
      <c r="Y36" s="8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8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09 - May</v>
      </c>
      <c r="L4" s="20"/>
      <c r="M4" s="62" t="str">
        <f>'WEEKLY COMPETITIVE REPORT'!M4</f>
        <v>11 - May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0.7234</v>
      </c>
    </row>
    <row r="5" spans="1:25" s="2" customFormat="1" ht="11.25">
      <c r="A5" s="8"/>
      <c r="B5" s="8"/>
      <c r="C5" s="8" t="s">
        <v>0</v>
      </c>
      <c r="D5" s="8"/>
      <c r="E5" s="82"/>
      <c r="F5" s="8"/>
      <c r="G5" s="3" t="s">
        <v>4</v>
      </c>
      <c r="H5" s="7"/>
      <c r="I5" s="7"/>
      <c r="J5" s="7"/>
      <c r="K5" s="67" t="str">
        <f>'WEEKLY COMPETITIVE REPORT'!K5</f>
        <v>08 - May</v>
      </c>
      <c r="L5" s="7"/>
      <c r="M5" s="63" t="str">
        <f>'WEEKLY COMPETITIVE REPORT'!M5</f>
        <v>14 - May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19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41774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NEIGHBORS</v>
      </c>
      <c r="D14" s="4" t="str">
        <f>'WEEKLY COMPETITIVE REPORT'!D14</f>
        <v>SOSEDI</v>
      </c>
      <c r="E14" s="4" t="str">
        <f>'WEEKLY COMPETITIVE REPORT'!E14</f>
        <v>UNI</v>
      </c>
      <c r="F14" s="4" t="str">
        <f>'WEEKLY COMPETITIVE REPORT'!F14</f>
        <v>Karantanija</v>
      </c>
      <c r="G14" s="37">
        <f>'WEEKLY COMPETITIVE REPORT'!G14</f>
        <v>1</v>
      </c>
      <c r="H14" s="37">
        <f>'WEEKLY COMPETITIVE REPORT'!H14</f>
        <v>9</v>
      </c>
      <c r="I14" s="14">
        <f>'WEEKLY COMPETITIVE REPORT'!I14/Y4</f>
        <v>30156.206801216475</v>
      </c>
      <c r="J14" s="14">
        <f>'WEEKLY COMPETITIVE REPORT'!J14/Y4</f>
        <v>0</v>
      </c>
      <c r="K14" s="22">
        <f>'WEEKLY COMPETITIVE REPORT'!K14</f>
        <v>3898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3350.6896445796083</v>
      </c>
      <c r="O14" s="37">
        <f>'WEEKLY COMPETITIVE REPORT'!O14</f>
        <v>9</v>
      </c>
      <c r="P14" s="14">
        <f>'WEEKLY COMPETITIVE REPORT'!P14/Y4</f>
        <v>41920.099529997235</v>
      </c>
      <c r="Q14" s="14">
        <f>'WEEKLY COMPETITIVE REPORT'!Q14/Y4</f>
        <v>0</v>
      </c>
      <c r="R14" s="22">
        <f>'WEEKLY COMPETITIVE REPORT'!R14</f>
        <v>5929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30284.76638097871</v>
      </c>
      <c r="V14" s="14">
        <f aca="true" t="shared" si="1" ref="V14:V20">P14/O14</f>
        <v>4657.788836666359</v>
      </c>
      <c r="W14" s="25">
        <f aca="true" t="shared" si="2" ref="W14:W20">P14+U14</f>
        <v>72204.86591097595</v>
      </c>
      <c r="X14" s="22">
        <f>'WEEKLY COMPETITIVE REPORT'!X14</f>
        <v>4423</v>
      </c>
      <c r="Y14" s="56">
        <f>'WEEKLY COMPETITIVE REPORT'!Y14</f>
        <v>10352</v>
      </c>
    </row>
    <row r="15" spans="1:25" ht="12.75">
      <c r="A15" s="50">
        <v>2</v>
      </c>
      <c r="B15" s="4">
        <f>'WEEKLY COMPETITIVE REPORT'!B15</f>
        <v>2</v>
      </c>
      <c r="C15" s="4" t="str">
        <f>'WEEKLY COMPETITIVE REPORT'!C15</f>
        <v>OTHER WOMAN</v>
      </c>
      <c r="D15" s="4" t="str">
        <f>'WEEKLY COMPETITIVE REPORT'!D15</f>
        <v>MAŠČEVANJE V VISKOIH PETAH</v>
      </c>
      <c r="E15" s="4" t="str">
        <f>'WEEKLY COMPETITIVE REPORT'!E15</f>
        <v>FOX</v>
      </c>
      <c r="F15" s="4" t="str">
        <f>'WEEKLY COMPETITIVE REPORT'!F15</f>
        <v>Blitz</v>
      </c>
      <c r="G15" s="37">
        <f>'WEEKLY COMPETITIVE REPORT'!G15</f>
        <v>3</v>
      </c>
      <c r="H15" s="37">
        <f>'WEEKLY COMPETITIVE REPORT'!H15</f>
        <v>9</v>
      </c>
      <c r="I15" s="14">
        <f>'WEEKLY COMPETITIVE REPORT'!I15/Y4</f>
        <v>15076.029858999169</v>
      </c>
      <c r="J15" s="14">
        <f>'WEEKLY COMPETITIVE REPORT'!J15/Y4</f>
        <v>33263.754492673484</v>
      </c>
      <c r="K15" s="22">
        <f>'WEEKLY COMPETITIVE REPORT'!K15</f>
        <v>1964</v>
      </c>
      <c r="L15" s="22">
        <f>'WEEKLY COMPETITIVE REPORT'!L15</f>
        <v>4218</v>
      </c>
      <c r="M15" s="64">
        <f>'WEEKLY COMPETITIVE REPORT'!M15</f>
        <v>-54.677305406640905</v>
      </c>
      <c r="N15" s="14">
        <f t="shared" si="0"/>
        <v>1675.1144287776854</v>
      </c>
      <c r="O15" s="37">
        <f>'WEEKLY COMPETITIVE REPORT'!O15</f>
        <v>9</v>
      </c>
      <c r="P15" s="14">
        <f>'WEEKLY COMPETITIVE REPORT'!P15/Y4</f>
        <v>23363.28448990876</v>
      </c>
      <c r="Q15" s="14">
        <f>'WEEKLY COMPETITIVE REPORT'!Q15/Y4</f>
        <v>48428.25546032623</v>
      </c>
      <c r="R15" s="22">
        <f>'WEEKLY COMPETITIVE REPORT'!R15</f>
        <v>3362</v>
      </c>
      <c r="S15" s="22">
        <f>'WEEKLY COMPETITIVE REPORT'!S15</f>
        <v>6440</v>
      </c>
      <c r="T15" s="64">
        <f>'WEEKLY COMPETITIVE REPORT'!T15</f>
        <v>-51.75691490880027</v>
      </c>
      <c r="U15" s="14">
        <f>'WEEKLY COMPETITIVE REPORT'!U15/Y4</f>
        <v>129019.90599944704</v>
      </c>
      <c r="V15" s="14">
        <f t="shared" si="1"/>
        <v>2595.9204988787515</v>
      </c>
      <c r="W15" s="25">
        <f t="shared" si="2"/>
        <v>152383.1904893558</v>
      </c>
      <c r="X15" s="22">
        <f>'WEEKLY COMPETITIVE REPORT'!X15</f>
        <v>18088</v>
      </c>
      <c r="Y15" s="56">
        <f>'WEEKLY COMPETITIVE REPORT'!Y15</f>
        <v>21450</v>
      </c>
    </row>
    <row r="16" spans="1:25" ht="12.75">
      <c r="A16" s="50">
        <v>3</v>
      </c>
      <c r="B16" s="4">
        <f>'WEEKLY COMPETITIVE REPORT'!B16</f>
        <v>1</v>
      </c>
      <c r="C16" s="4" t="str">
        <f>'WEEKLY COMPETITIVE REPORT'!C16</f>
        <v>RIO 2</v>
      </c>
      <c r="D16" s="4" t="str">
        <f>'WEEKLY COMPETITIVE REPORT'!D16</f>
        <v>RIO 2</v>
      </c>
      <c r="E16" s="4" t="str">
        <f>'WEEKLY COMPETITIVE REPORT'!E16</f>
        <v>FOX</v>
      </c>
      <c r="F16" s="4" t="str">
        <f>'WEEKLY COMPETITIVE REPORT'!F16</f>
        <v>Blitz</v>
      </c>
      <c r="G16" s="37">
        <f>'WEEKLY COMPETITIVE REPORT'!G16</f>
        <v>5</v>
      </c>
      <c r="H16" s="37">
        <f>'WEEKLY COMPETITIVE REPORT'!H16</f>
        <v>23</v>
      </c>
      <c r="I16" s="14">
        <f>'WEEKLY COMPETITIVE REPORT'!I16/Y4</f>
        <v>13135.19491291125</v>
      </c>
      <c r="J16" s="14">
        <f>'WEEKLY COMPETITIVE REPORT'!J16/Y4</f>
        <v>50247.44263201548</v>
      </c>
      <c r="K16" s="22">
        <f>'WEEKLY COMPETITIVE REPORT'!K16</f>
        <v>1727</v>
      </c>
      <c r="L16" s="22">
        <f>'WEEKLY COMPETITIVE REPORT'!L16</f>
        <v>6383</v>
      </c>
      <c r="M16" s="64">
        <f>'WEEKLY COMPETITIVE REPORT'!M16</f>
        <v>-73.85897823874109</v>
      </c>
      <c r="N16" s="14">
        <f t="shared" si="0"/>
        <v>571.0954309961413</v>
      </c>
      <c r="O16" s="37">
        <f>'WEEKLY COMPETITIVE REPORT'!O16</f>
        <v>23</v>
      </c>
      <c r="P16" s="14">
        <f>'WEEKLY COMPETITIVE REPORT'!P16/Y4</f>
        <v>17314.07243572021</v>
      </c>
      <c r="Q16" s="14">
        <f>'WEEKLY COMPETITIVE REPORT'!Q16/Y4</f>
        <v>62314.072435720205</v>
      </c>
      <c r="R16" s="22">
        <f>'WEEKLY COMPETITIVE REPORT'!R16</f>
        <v>2375</v>
      </c>
      <c r="S16" s="22">
        <f>'WEEKLY COMPETITIVE REPORT'!S16</f>
        <v>8018</v>
      </c>
      <c r="T16" s="64">
        <f>'WEEKLY COMPETITIVE REPORT'!T16</f>
        <v>-72.21482763210435</v>
      </c>
      <c r="U16" s="14">
        <f>'WEEKLY COMPETITIVE REPORT'!U16/Y4</f>
        <v>375188.00110588886</v>
      </c>
      <c r="V16" s="14">
        <f t="shared" si="1"/>
        <v>752.7857580747917</v>
      </c>
      <c r="W16" s="25">
        <f t="shared" si="2"/>
        <v>392502.07354160905</v>
      </c>
      <c r="X16" s="22">
        <f>'WEEKLY COMPETITIVE REPORT'!X16</f>
        <v>51141</v>
      </c>
      <c r="Y16" s="56">
        <f>'WEEKLY COMPETITIVE REPORT'!Y16</f>
        <v>53516</v>
      </c>
    </row>
    <row r="17" spans="1:25" ht="12.75">
      <c r="A17" s="50">
        <v>4</v>
      </c>
      <c r="B17" s="4">
        <f>'WEEKLY COMPETITIVE REPORT'!B17</f>
        <v>3</v>
      </c>
      <c r="C17" s="4" t="str">
        <f>'WEEKLY COMPETITIVE REPORT'!C17</f>
        <v>AMAZING SPIDER-MAN 2</v>
      </c>
      <c r="D17" s="4" t="str">
        <f>'WEEKLY COMPETITIVE REPORT'!D17</f>
        <v>NEVERJETNI SPIDER-MAN 2</v>
      </c>
      <c r="E17" s="4" t="str">
        <f>'WEEKLY COMPETITIVE REPORT'!E17</f>
        <v>SONY</v>
      </c>
      <c r="F17" s="4" t="str">
        <f>'WEEKLY COMPETITIVE REPORT'!F17</f>
        <v>CF</v>
      </c>
      <c r="G17" s="37">
        <f>'WEEKLY COMPETITIVE REPORT'!G17</f>
        <v>3</v>
      </c>
      <c r="H17" s="37">
        <f>'WEEKLY COMPETITIVE REPORT'!H17</f>
        <v>24</v>
      </c>
      <c r="I17" s="14">
        <f>'WEEKLY COMPETITIVE REPORT'!I17/Y4</f>
        <v>9646.115565385679</v>
      </c>
      <c r="J17" s="14">
        <f>'WEEKLY COMPETITIVE REPORT'!J17/Y4</f>
        <v>26371.302184130494</v>
      </c>
      <c r="K17" s="22">
        <f>'WEEKLY COMPETITIVE REPORT'!K17</f>
        <v>1168</v>
      </c>
      <c r="L17" s="22">
        <f>'WEEKLY COMPETITIVE REPORT'!L17</f>
        <v>3095</v>
      </c>
      <c r="M17" s="64">
        <f>'WEEKLY COMPETITIVE REPORT'!M17</f>
        <v>-63.42192168579965</v>
      </c>
      <c r="N17" s="14">
        <f t="shared" si="0"/>
        <v>401.92148189106996</v>
      </c>
      <c r="O17" s="37">
        <f>'WEEKLY COMPETITIVE REPORT'!O17</f>
        <v>24</v>
      </c>
      <c r="P17" s="14">
        <f>'WEEKLY COMPETITIVE REPORT'!P17/Y4</f>
        <v>14536.909040641414</v>
      </c>
      <c r="Q17" s="14">
        <f>'WEEKLY COMPETITIVE REPORT'!Q17/Y4</f>
        <v>36761.12800663533</v>
      </c>
      <c r="R17" s="22">
        <f>'WEEKLY COMPETITIVE REPORT'!R17</f>
        <v>1896</v>
      </c>
      <c r="S17" s="22">
        <f>'WEEKLY COMPETITIVE REPORT'!S17</f>
        <v>4427</v>
      </c>
      <c r="T17" s="64">
        <f>'WEEKLY COMPETITIVE REPORT'!T17</f>
        <v>-60.45575903433234</v>
      </c>
      <c r="U17" s="14">
        <f>'WEEKLY COMPETITIVE REPORT'!U17/Y4</f>
        <v>95599.94470555709</v>
      </c>
      <c r="V17" s="14">
        <f t="shared" si="1"/>
        <v>605.7045433600589</v>
      </c>
      <c r="W17" s="25">
        <f t="shared" si="2"/>
        <v>110136.85374619851</v>
      </c>
      <c r="X17" s="22">
        <f>'WEEKLY COMPETITIVE REPORT'!X17</f>
        <v>12236</v>
      </c>
      <c r="Y17" s="56">
        <f>'WEEKLY COMPETITIVE REPORT'!Y17</f>
        <v>14132</v>
      </c>
    </row>
    <row r="18" spans="1:25" ht="13.5" customHeight="1">
      <c r="A18" s="50">
        <v>5</v>
      </c>
      <c r="B18" s="4" t="str">
        <f>'WEEKLY COMPETITIVE REPORT'!B18</f>
        <v>New</v>
      </c>
      <c r="C18" s="4" t="str">
        <f>'WEEKLY COMPETITIVE REPORT'!C18</f>
        <v>NUT JOB</v>
      </c>
      <c r="D18" s="4" t="str">
        <f>'WEEKLY COMPETITIVE REPORT'!D18</f>
        <v>TRD OREH</v>
      </c>
      <c r="E18" s="4" t="str">
        <f>'WEEKLY COMPETITIVE REPORT'!E18</f>
        <v>IND</v>
      </c>
      <c r="F18" s="4" t="str">
        <f>'WEEKLY COMPETITIVE REPORT'!F18</f>
        <v>Blitz</v>
      </c>
      <c r="G18" s="37">
        <f>'WEEKLY COMPETITIVE REPORT'!G18</f>
        <v>1</v>
      </c>
      <c r="H18" s="37">
        <f>'WEEKLY COMPETITIVE REPORT'!H18</f>
        <v>11</v>
      </c>
      <c r="I18" s="14">
        <f>'WEEKLY COMPETITIVE REPORT'!I18/Y4</f>
        <v>6600.774122200718</v>
      </c>
      <c r="J18" s="14">
        <f>'WEEKLY COMPETITIVE REPORT'!J18/Y4</f>
        <v>0</v>
      </c>
      <c r="K18" s="22">
        <f>'WEEKLY COMPETITIVE REPORT'!K18</f>
        <v>944</v>
      </c>
      <c r="L18" s="22">
        <f>'WEEKLY COMPETITIVE REPORT'!L18</f>
        <v>0</v>
      </c>
      <c r="M18" s="64">
        <f>'WEEKLY COMPETITIVE REPORT'!M18</f>
        <v>0</v>
      </c>
      <c r="N18" s="14">
        <f t="shared" si="0"/>
        <v>600.0703747455199</v>
      </c>
      <c r="O18" s="37">
        <f>'WEEKLY COMPETITIVE REPORT'!O18</f>
        <v>11</v>
      </c>
      <c r="P18" s="14">
        <f>'WEEKLY COMPETITIVE REPORT'!P18/Y4</f>
        <v>9854.85208736522</v>
      </c>
      <c r="Q18" s="14">
        <f>'WEEKLY COMPETITIVE REPORT'!Q18/Y4</f>
        <v>0</v>
      </c>
      <c r="R18" s="22">
        <f>'WEEKLY COMPETITIVE REPORT'!R18</f>
        <v>1508</v>
      </c>
      <c r="S18" s="22">
        <f>'WEEKLY COMPETITIVE REPORT'!S18</f>
        <v>0</v>
      </c>
      <c r="T18" s="64">
        <f>'WEEKLY COMPETITIVE REPORT'!T18</f>
        <v>0</v>
      </c>
      <c r="U18" s="14">
        <f>'WEEKLY COMPETITIVE REPORT'!U18/Y4</f>
        <v>0</v>
      </c>
      <c r="V18" s="14">
        <f t="shared" si="1"/>
        <v>895.8956443059291</v>
      </c>
      <c r="W18" s="25">
        <f t="shared" si="2"/>
        <v>9854.85208736522</v>
      </c>
      <c r="X18" s="22">
        <f>'WEEKLY COMPETITIVE REPORT'!X18</f>
        <v>0</v>
      </c>
      <c r="Y18" s="56">
        <f>'WEEKLY COMPETITIVE REPORT'!Y18</f>
        <v>1508</v>
      </c>
    </row>
    <row r="19" spans="1:25" ht="12.75">
      <c r="A19" s="50">
        <v>6</v>
      </c>
      <c r="B19" s="4">
        <f>'WEEKLY COMPETITIVE REPORT'!B19</f>
        <v>7</v>
      </c>
      <c r="C19" s="4" t="str">
        <f>'WEEKLY COMPETITIVE REPORT'!C19</f>
        <v>FADING GIGOLO</v>
      </c>
      <c r="D19" s="4" t="str">
        <f>'WEEKLY COMPETITIVE REPORT'!D19</f>
        <v>SIVOLASI ŽIGOLO</v>
      </c>
      <c r="E19" s="4" t="str">
        <f>'WEEKLY COMPETITIVE REPORT'!E19</f>
        <v>IND</v>
      </c>
      <c r="F19" s="4" t="str">
        <f>'WEEKLY COMPETITIVE REPORT'!F19</f>
        <v>Karantanija</v>
      </c>
      <c r="G19" s="37">
        <f>'WEEKLY COMPETITIVE REPORT'!G19</f>
        <v>2</v>
      </c>
      <c r="H19" s="37">
        <f>'WEEKLY COMPETITIVE REPORT'!H19</f>
        <v>10</v>
      </c>
      <c r="I19" s="14">
        <f>'WEEKLY COMPETITIVE REPORT'!I19/Y4</f>
        <v>1962.952723251313</v>
      </c>
      <c r="J19" s="14">
        <f>'WEEKLY COMPETITIVE REPORT'!J19/Y4</f>
        <v>7167.542162012717</v>
      </c>
      <c r="K19" s="22">
        <f>'WEEKLY COMPETITIVE REPORT'!K19</f>
        <v>262</v>
      </c>
      <c r="L19" s="22">
        <f>'WEEKLY COMPETITIVE REPORT'!L19</f>
        <v>907</v>
      </c>
      <c r="M19" s="64">
        <f>'WEEKLY COMPETITIVE REPORT'!M19</f>
        <v>-72.61330761812923</v>
      </c>
      <c r="N19" s="14">
        <f t="shared" si="0"/>
        <v>196.2952723251313</v>
      </c>
      <c r="O19" s="37">
        <f>'WEEKLY COMPETITIVE REPORT'!O19</f>
        <v>10</v>
      </c>
      <c r="P19" s="14">
        <f>'WEEKLY COMPETITIVE REPORT'!P19/Y4</f>
        <v>4492.673486314625</v>
      </c>
      <c r="Q19" s="14">
        <f>'WEEKLY COMPETITIVE REPORT'!Q19/Y4</f>
        <v>10832.18136577274</v>
      </c>
      <c r="R19" s="22">
        <f>'WEEKLY COMPETITIVE REPORT'!R19</f>
        <v>635</v>
      </c>
      <c r="S19" s="22">
        <f>'WEEKLY COMPETITIVE REPORT'!S19</f>
        <v>1433</v>
      </c>
      <c r="T19" s="64">
        <f>'WEEKLY COMPETITIVE REPORT'!T19</f>
        <v>-58.52475752935171</v>
      </c>
      <c r="U19" s="14">
        <f>'WEEKLY COMPETITIVE REPORT'!U19/Y4</f>
        <v>10832.18136577274</v>
      </c>
      <c r="V19" s="14">
        <f t="shared" si="1"/>
        <v>449.2673486314625</v>
      </c>
      <c r="W19" s="25">
        <f t="shared" si="2"/>
        <v>15324.854852087365</v>
      </c>
      <c r="X19" s="22">
        <f>'WEEKLY COMPETITIVE REPORT'!X19</f>
        <v>1433</v>
      </c>
      <c r="Y19" s="56">
        <f>'WEEKLY COMPETITIVE REPORT'!Y19</f>
        <v>2068</v>
      </c>
    </row>
    <row r="20" spans="1:25" ht="12.75">
      <c r="A20" s="51">
        <v>7</v>
      </c>
      <c r="B20" s="4">
        <f>'WEEKLY COMPETITIVE REPORT'!B20</f>
        <v>6</v>
      </c>
      <c r="C20" s="4" t="str">
        <f>'WEEKLY COMPETITIVE REPORT'!C20</f>
        <v>ATOMSKI ZDESNA</v>
      </c>
      <c r="D20" s="4" t="str">
        <f>'WEEKLY COMPETITIVE REPORT'!D20</f>
        <v>ATOMSKI Z DESNE</v>
      </c>
      <c r="E20" s="4" t="str">
        <f>'WEEKLY COMPETITIVE REPORT'!E20</f>
        <v>IND</v>
      </c>
      <c r="F20" s="4" t="str">
        <f>'WEEKLY COMPETITIVE REPORT'!F20</f>
        <v>Blitz</v>
      </c>
      <c r="G20" s="37">
        <f>'WEEKLY COMPETITIVE REPORT'!G20</f>
        <v>3</v>
      </c>
      <c r="H20" s="37">
        <f>'WEEKLY COMPETITIVE REPORT'!H20</f>
        <v>9</v>
      </c>
      <c r="I20" s="14">
        <f>'WEEKLY COMPETITIVE REPORT'!I20/Y4</f>
        <v>2419.1318772463364</v>
      </c>
      <c r="J20" s="14">
        <f>'WEEKLY COMPETITIVE REPORT'!J20/Y4</f>
        <v>7713.574785734033</v>
      </c>
      <c r="K20" s="22">
        <f>'WEEKLY COMPETITIVE REPORT'!K20</f>
        <v>325</v>
      </c>
      <c r="L20" s="22">
        <f>'WEEKLY COMPETITIVE REPORT'!L20</f>
        <v>962</v>
      </c>
      <c r="M20" s="64">
        <f>'WEEKLY COMPETITIVE REPORT'!M20</f>
        <v>-68.63799283154123</v>
      </c>
      <c r="N20" s="14">
        <f t="shared" si="0"/>
        <v>268.7924308051485</v>
      </c>
      <c r="O20" s="37">
        <f>'WEEKLY COMPETITIVE REPORT'!O20</f>
        <v>9</v>
      </c>
      <c r="P20" s="14">
        <f>'WEEKLY COMPETITIVE REPORT'!P20/Y4</f>
        <v>4265.966270389826</v>
      </c>
      <c r="Q20" s="14">
        <f>'WEEKLY COMPETITIVE REPORT'!Q20/Y4</f>
        <v>10855.681504008846</v>
      </c>
      <c r="R20" s="22">
        <f>'WEEKLY COMPETITIVE REPORT'!R20</f>
        <v>602</v>
      </c>
      <c r="S20" s="22">
        <f>'WEEKLY COMPETITIVE REPORT'!S20</f>
        <v>1401</v>
      </c>
      <c r="T20" s="64">
        <f>'WEEKLY COMPETITIVE REPORT'!T20</f>
        <v>-60.70291608302559</v>
      </c>
      <c r="U20" s="14">
        <f>'WEEKLY COMPETITIVE REPORT'!U20/Y4</f>
        <v>29108.377108100634</v>
      </c>
      <c r="V20" s="14">
        <f t="shared" si="1"/>
        <v>473.9962522655362</v>
      </c>
      <c r="W20" s="25">
        <f t="shared" si="2"/>
        <v>33374.34337849046</v>
      </c>
      <c r="X20" s="22">
        <f>'WEEKLY COMPETITIVE REPORT'!X20</f>
        <v>3937</v>
      </c>
      <c r="Y20" s="56">
        <f>'WEEKLY COMPETITIVE REPORT'!Y20</f>
        <v>4539</v>
      </c>
    </row>
    <row r="21" spans="1:25" ht="12.75">
      <c r="A21" s="50">
        <v>8</v>
      </c>
      <c r="B21" s="4">
        <f>'WEEKLY COMPETITIVE REPORT'!B21</f>
        <v>4</v>
      </c>
      <c r="C21" s="4" t="str">
        <f>'WEEKLY COMPETITIVE REPORT'!C21</f>
        <v>NOAH</v>
      </c>
      <c r="D21" s="4" t="str">
        <f>'WEEKLY COMPETITIVE REPORT'!D21</f>
        <v>NOE</v>
      </c>
      <c r="E21" s="4" t="str">
        <f>'WEEKLY COMPETITIVE REPORT'!E21</f>
        <v>PAR</v>
      </c>
      <c r="F21" s="4" t="str">
        <f>'WEEKLY COMPETITIVE REPORT'!F21</f>
        <v>Karantanija</v>
      </c>
      <c r="G21" s="37">
        <f>'WEEKLY COMPETITIVE REPORT'!G21</f>
        <v>6</v>
      </c>
      <c r="H21" s="37">
        <f>'WEEKLY COMPETITIVE REPORT'!H21</f>
        <v>10</v>
      </c>
      <c r="I21" s="14">
        <f>'WEEKLY COMPETITIVE REPORT'!I21/Y4</f>
        <v>2582.2504838263753</v>
      </c>
      <c r="J21" s="14">
        <f>'WEEKLY COMPETITIVE REPORT'!J21/Y4</f>
        <v>8667.403925905446</v>
      </c>
      <c r="K21" s="22">
        <f>'WEEKLY COMPETITIVE REPORT'!K21</f>
        <v>309</v>
      </c>
      <c r="L21" s="22">
        <f>'WEEKLY COMPETITIVE REPORT'!L21</f>
        <v>1040</v>
      </c>
      <c r="M21" s="64">
        <f>'WEEKLY COMPETITIVE REPORT'!M21</f>
        <v>-70.207336523126</v>
      </c>
      <c r="N21" s="14">
        <f aca="true" t="shared" si="3" ref="N21:N33">I21/H21</f>
        <v>258.2250483826375</v>
      </c>
      <c r="O21" s="37">
        <f>'WEEKLY COMPETITIVE REPORT'!O21</f>
        <v>10</v>
      </c>
      <c r="P21" s="14">
        <f>'WEEKLY COMPETITIVE REPORT'!P21/Y4</f>
        <v>4029.5825269560405</v>
      </c>
      <c r="Q21" s="14">
        <f>'WEEKLY COMPETITIVE REPORT'!Q21/Y4</f>
        <v>12246.336743157312</v>
      </c>
      <c r="R21" s="22">
        <f>'WEEKLY COMPETITIVE REPORT'!R21</f>
        <v>529</v>
      </c>
      <c r="S21" s="22">
        <f>'WEEKLY COMPETITIVE REPORT'!S21</f>
        <v>1511</v>
      </c>
      <c r="T21" s="64">
        <f>'WEEKLY COMPETITIVE REPORT'!T21</f>
        <v>-67.09560898521278</v>
      </c>
      <c r="U21" s="14">
        <f>'WEEKLY COMPETITIVE REPORT'!U21/Y4</f>
        <v>184871.44042023775</v>
      </c>
      <c r="V21" s="14">
        <f aca="true" t="shared" si="4" ref="V21:V33">P21/O21</f>
        <v>402.9582526956041</v>
      </c>
      <c r="W21" s="25">
        <f aca="true" t="shared" si="5" ref="W21:W33">P21+U21</f>
        <v>188901.0229471938</v>
      </c>
      <c r="X21" s="22">
        <f>'WEEKLY COMPETITIVE REPORT'!X21</f>
        <v>24284</v>
      </c>
      <c r="Y21" s="56">
        <f>'WEEKLY COMPETITIVE REPORT'!Y21</f>
        <v>24813</v>
      </c>
    </row>
    <row r="22" spans="1:25" ht="12.75">
      <c r="A22" s="50">
        <v>9</v>
      </c>
      <c r="B22" s="4">
        <f>'WEEKLY COMPETITIVE REPORT'!B22</f>
        <v>5</v>
      </c>
      <c r="C22" s="4" t="str">
        <f>'WEEKLY COMPETITIVE REPORT'!C22</f>
        <v>TINKERBELL AND THE PIRATE FAIRY</v>
      </c>
      <c r="D22" s="4" t="str">
        <f>'WEEKLY COMPETITIVE REPORT'!D22</f>
        <v>ZVONČICA IN PIRATSKA VILA</v>
      </c>
      <c r="E22" s="4" t="str">
        <f>'WEEKLY COMPETITIVE REPORT'!E22</f>
        <v>BVI</v>
      </c>
      <c r="F22" s="4" t="str">
        <f>'WEEKLY COMPETITIVE REPORT'!F22</f>
        <v>CENEX</v>
      </c>
      <c r="G22" s="37">
        <f>'WEEKLY COMPETITIVE REPORT'!G22</f>
        <v>4</v>
      </c>
      <c r="H22" s="37">
        <f>'WEEKLY COMPETITIVE REPORT'!H22</f>
        <v>9</v>
      </c>
      <c r="I22" s="14">
        <f>'WEEKLY COMPETITIVE REPORT'!I22/Y4</f>
        <v>2453.6909040641413</v>
      </c>
      <c r="J22" s="14">
        <f>'WEEKLY COMPETITIVE REPORT'!J22/Y4</f>
        <v>9666.85098147636</v>
      </c>
      <c r="K22" s="22">
        <f>'WEEKLY COMPETITIVE REPORT'!K22</f>
        <v>442</v>
      </c>
      <c r="L22" s="22">
        <f>'WEEKLY COMPETITIVE REPORT'!L22</f>
        <v>1331</v>
      </c>
      <c r="M22" s="64">
        <f>'WEEKLY COMPETITIVE REPORT'!M22</f>
        <v>-74.61747461747461</v>
      </c>
      <c r="N22" s="14">
        <f t="shared" si="3"/>
        <v>272.63232267379345</v>
      </c>
      <c r="O22" s="37">
        <f>'WEEKLY COMPETITIVE REPORT'!O22</f>
        <v>9</v>
      </c>
      <c r="P22" s="14">
        <f>'WEEKLY COMPETITIVE REPORT'!P22/Y4</f>
        <v>3198.783522256013</v>
      </c>
      <c r="Q22" s="14">
        <f>'WEEKLY COMPETITIVE REPORT'!Q22/Y4</f>
        <v>11508.155930329001</v>
      </c>
      <c r="R22" s="22">
        <f>'WEEKLY COMPETITIVE REPORT'!R22</f>
        <v>569</v>
      </c>
      <c r="S22" s="22">
        <f>'WEEKLY COMPETITIVE REPORT'!S22</f>
        <v>1600</v>
      </c>
      <c r="T22" s="64">
        <f>'WEEKLY COMPETITIVE REPORT'!T22</f>
        <v>-72.2042042042042</v>
      </c>
      <c r="U22" s="14">
        <f>'WEEKLY COMPETITIVE REPORT'!U22/Y4</f>
        <v>45688.41581421067</v>
      </c>
      <c r="V22" s="14">
        <f t="shared" si="4"/>
        <v>355.4203913617792</v>
      </c>
      <c r="W22" s="25">
        <f t="shared" si="5"/>
        <v>48887.19933646668</v>
      </c>
      <c r="X22" s="22">
        <f>'WEEKLY COMPETITIVE REPORT'!X22</f>
        <v>6738</v>
      </c>
      <c r="Y22" s="56">
        <f>'WEEKLY COMPETITIVE REPORT'!Y22</f>
        <v>7307</v>
      </c>
    </row>
    <row r="23" spans="1:25" ht="12.75">
      <c r="A23" s="50">
        <v>10</v>
      </c>
      <c r="B23" s="4" t="str">
        <f>'WEEKLY COMPETITIVE REPORT'!B23</f>
        <v>New</v>
      </c>
      <c r="C23" s="4" t="str">
        <f>'WEEKLY COMPETITIVE REPORT'!C23</f>
        <v>A PROMISE</v>
      </c>
      <c r="D23" s="4" t="str">
        <f>'WEEKLY COMPETITIVE REPORT'!D23</f>
        <v>OBLJUBA</v>
      </c>
      <c r="E23" s="4" t="str">
        <f>'WEEKLY COMPETITIVE REPORT'!E23</f>
        <v>IND</v>
      </c>
      <c r="F23" s="4" t="str">
        <f>'WEEKLY COMPETITIVE REPORT'!F23</f>
        <v>Cinemania</v>
      </c>
      <c r="G23" s="37">
        <f>'WEEKLY COMPETITIVE REPORT'!G23</f>
        <v>1</v>
      </c>
      <c r="H23" s="37">
        <f>'WEEKLY COMPETITIVE REPORT'!H23</f>
        <v>9</v>
      </c>
      <c r="I23" s="14">
        <f>'WEEKLY COMPETITIVE REPORT'!I23/Y4</f>
        <v>1183.3010782416366</v>
      </c>
      <c r="J23" s="14">
        <f>'WEEKLY COMPETITIVE REPORT'!J23/Y4</f>
        <v>0</v>
      </c>
      <c r="K23" s="22">
        <f>'WEEKLY COMPETITIVE REPORT'!K23</f>
        <v>157</v>
      </c>
      <c r="L23" s="22">
        <f>'WEEKLY COMPETITIVE REPORT'!L23</f>
        <v>0</v>
      </c>
      <c r="M23" s="64">
        <f>'WEEKLY COMPETITIVE REPORT'!M23</f>
        <v>0</v>
      </c>
      <c r="N23" s="14">
        <f t="shared" si="3"/>
        <v>131.47789758240407</v>
      </c>
      <c r="O23" s="37">
        <f>'WEEKLY COMPETITIVE REPORT'!O23</f>
        <v>9</v>
      </c>
      <c r="P23" s="14">
        <f>'WEEKLY COMPETITIVE REPORT'!P23/Y4</f>
        <v>2054.1885540503176</v>
      </c>
      <c r="Q23" s="14">
        <f>'WEEKLY COMPETITIVE REPORT'!Q23/Y4</f>
        <v>0</v>
      </c>
      <c r="R23" s="22">
        <f>'WEEKLY COMPETITIVE REPORT'!R23</f>
        <v>310</v>
      </c>
      <c r="S23" s="22">
        <f>'WEEKLY COMPETITIVE REPORT'!S23</f>
        <v>0</v>
      </c>
      <c r="T23" s="64">
        <f>'WEEKLY COMPETITIVE REPORT'!T23</f>
        <v>0</v>
      </c>
      <c r="U23" s="14">
        <f>'WEEKLY COMPETITIVE REPORT'!U23/Y4</f>
        <v>0</v>
      </c>
      <c r="V23" s="14">
        <f t="shared" si="4"/>
        <v>228.24317267225751</v>
      </c>
      <c r="W23" s="25">
        <f t="shared" si="5"/>
        <v>2054.1885540503176</v>
      </c>
      <c r="X23" s="22">
        <f>'WEEKLY COMPETITIVE REPORT'!X23</f>
        <v>0</v>
      </c>
      <c r="Y23" s="56">
        <f>'WEEKLY COMPETITIVE REPORT'!Y23</f>
        <v>310</v>
      </c>
    </row>
    <row r="24" spans="1:25" ht="12.75">
      <c r="A24" s="50">
        <v>11</v>
      </c>
      <c r="B24" s="4">
        <f>'WEEKLY COMPETITIVE REPORT'!B24</f>
        <v>8</v>
      </c>
      <c r="C24" s="4" t="str">
        <f>'WEEKLY COMPETITIVE REPORT'!C24</f>
        <v>NEED FOR SPEED</v>
      </c>
      <c r="D24" s="4" t="str">
        <f>'WEEKLY COMPETITIVE REPORT'!D24</f>
        <v>NEED FOR SPEED: ŽELJA PO HITROSTI</v>
      </c>
      <c r="E24" s="4" t="str">
        <f>'WEEKLY COMPETITIVE REPORT'!E24</f>
        <v>IND</v>
      </c>
      <c r="F24" s="4" t="str">
        <f>'WEEKLY COMPETITIVE REPORT'!F24</f>
        <v>Blitz</v>
      </c>
      <c r="G24" s="37">
        <f>'WEEKLY COMPETITIVE REPORT'!G24</f>
        <v>8</v>
      </c>
      <c r="H24" s="37">
        <f>'WEEKLY COMPETITIVE REPORT'!H24</f>
        <v>10</v>
      </c>
      <c r="I24" s="14">
        <f>'WEEKLY COMPETITIVE REPORT'!I24/Y4</f>
        <v>1031.2413602432955</v>
      </c>
      <c r="J24" s="14">
        <f>'WEEKLY COMPETITIVE REPORT'!J24/Y4</f>
        <v>3475.2557367984514</v>
      </c>
      <c r="K24" s="22">
        <f>'WEEKLY COMPETITIVE REPORT'!K24</f>
        <v>125</v>
      </c>
      <c r="L24" s="22">
        <f>'WEEKLY COMPETITIVE REPORT'!L24</f>
        <v>415</v>
      </c>
      <c r="M24" s="64">
        <f>'WEEKLY COMPETITIVE REPORT'!M24</f>
        <v>-70.32617342879873</v>
      </c>
      <c r="N24" s="14">
        <f t="shared" si="3"/>
        <v>103.12413602432954</v>
      </c>
      <c r="O24" s="37">
        <f>'WEEKLY COMPETITIVE REPORT'!O24</f>
        <v>10</v>
      </c>
      <c r="P24" s="14">
        <f>'WEEKLY COMPETITIVE REPORT'!P24/Y4</f>
        <v>1765.2750898534696</v>
      </c>
      <c r="Q24" s="14">
        <f>'WEEKLY COMPETITIVE REPORT'!Q24/Y4</f>
        <v>5000</v>
      </c>
      <c r="R24" s="22">
        <f>'WEEKLY COMPETITIVE REPORT'!R24</f>
        <v>233</v>
      </c>
      <c r="S24" s="22">
        <f>'WEEKLY COMPETITIVE REPORT'!S24</f>
        <v>605</v>
      </c>
      <c r="T24" s="64">
        <f>'WEEKLY COMPETITIVE REPORT'!T24</f>
        <v>-64.6944982029306</v>
      </c>
      <c r="U24" s="14">
        <f>'WEEKLY COMPETITIVE REPORT'!U24/Y4</f>
        <v>150031.79430467237</v>
      </c>
      <c r="V24" s="14">
        <f t="shared" si="4"/>
        <v>176.52750898534697</v>
      </c>
      <c r="W24" s="25">
        <f t="shared" si="5"/>
        <v>151797.06939452584</v>
      </c>
      <c r="X24" s="22">
        <f>'WEEKLY COMPETITIVE REPORT'!X24</f>
        <v>19197</v>
      </c>
      <c r="Y24" s="56">
        <f>'WEEKLY COMPETITIVE REPORT'!Y24</f>
        <v>19430</v>
      </c>
    </row>
    <row r="25" spans="1:25" ht="12.75">
      <c r="A25" s="50">
        <v>12</v>
      </c>
      <c r="B25" s="4">
        <f>'WEEKLY COMPETITIVE REPORT'!B25</f>
        <v>11</v>
      </c>
      <c r="C25" s="4" t="str">
        <f>'WEEKLY COMPETITIVE REPORT'!C25</f>
        <v>TRANSENDENCE</v>
      </c>
      <c r="D25" s="4" t="str">
        <f>'WEEKLY COMPETITIVE REPORT'!D25</f>
        <v>TRANSENDENCA</v>
      </c>
      <c r="E25" s="4" t="str">
        <f>'WEEKLY COMPETITIVE REPORT'!E25</f>
        <v>IND</v>
      </c>
      <c r="F25" s="4" t="str">
        <f>'WEEKLY COMPETITIVE REPORT'!F25</f>
        <v>FIVIA</v>
      </c>
      <c r="G25" s="37">
        <f>'WEEKLY COMPETITIVE REPORT'!G25</f>
        <v>4</v>
      </c>
      <c r="H25" s="37">
        <f>'WEEKLY COMPETITIVE REPORT'!H25</f>
        <v>9</v>
      </c>
      <c r="I25" s="14">
        <f>'WEEKLY COMPETITIVE REPORT'!I25/Y4</f>
        <v>1112.800663533315</v>
      </c>
      <c r="J25" s="14">
        <f>'WEEKLY COMPETITIVE REPORT'!J25/Y4</f>
        <v>2818.63422726016</v>
      </c>
      <c r="K25" s="22">
        <f>'WEEKLY COMPETITIVE REPORT'!K25</f>
        <v>138</v>
      </c>
      <c r="L25" s="22">
        <f>'WEEKLY COMPETITIVE REPORT'!L25</f>
        <v>344</v>
      </c>
      <c r="M25" s="64">
        <f>'WEEKLY COMPETITIVE REPORT'!M25</f>
        <v>-60.51986267778322</v>
      </c>
      <c r="N25" s="14">
        <f t="shared" si="3"/>
        <v>123.64451817036833</v>
      </c>
      <c r="O25" s="37">
        <f>'WEEKLY COMPETITIVE REPORT'!O25</f>
        <v>9</v>
      </c>
      <c r="P25" s="14">
        <f>'WEEKLY COMPETITIVE REPORT'!P25/Y4</f>
        <v>1696.15703621786</v>
      </c>
      <c r="Q25" s="14">
        <f>'WEEKLY COMPETITIVE REPORT'!Q25/Y4</f>
        <v>4296.378213989494</v>
      </c>
      <c r="R25" s="22">
        <f>'WEEKLY COMPETITIVE REPORT'!R25</f>
        <v>233</v>
      </c>
      <c r="S25" s="22">
        <f>'WEEKLY COMPETITIVE REPORT'!S25</f>
        <v>549</v>
      </c>
      <c r="T25" s="64">
        <f>'WEEKLY COMPETITIVE REPORT'!T25</f>
        <v>-60.521235521235525</v>
      </c>
      <c r="U25" s="14">
        <f>'WEEKLY COMPETITIVE REPORT'!U25/Y4</f>
        <v>32893.281725186614</v>
      </c>
      <c r="V25" s="14">
        <f t="shared" si="4"/>
        <v>188.46189291309554</v>
      </c>
      <c r="W25" s="25">
        <f t="shared" si="5"/>
        <v>34589.438761404475</v>
      </c>
      <c r="X25" s="22">
        <f>'WEEKLY COMPETITIVE REPORT'!X25</f>
        <v>4526</v>
      </c>
      <c r="Y25" s="56">
        <f>'WEEKLY COMPETITIVE REPORT'!Y25</f>
        <v>4759</v>
      </c>
    </row>
    <row r="26" spans="1:25" ht="12.75" customHeight="1">
      <c r="A26" s="50">
        <v>13</v>
      </c>
      <c r="B26" s="4">
        <f>'WEEKLY COMPETITIVE REPORT'!B26</f>
        <v>10</v>
      </c>
      <c r="C26" s="4" t="str">
        <f>'WEEKLY COMPETITIVE REPORT'!C26</f>
        <v>DIVERGENT</v>
      </c>
      <c r="D26" s="4" t="str">
        <f>'WEEKLY COMPETITIVE REPORT'!D26</f>
        <v>RAZCEPLJENI</v>
      </c>
      <c r="E26" s="4" t="str">
        <f>'WEEKLY COMPETITIVE REPORT'!E26</f>
        <v>IND</v>
      </c>
      <c r="F26" s="4" t="str">
        <f>'WEEKLY COMPETITIVE REPORT'!F26</f>
        <v>Blitz</v>
      </c>
      <c r="G26" s="37">
        <f>'WEEKLY COMPETITIVE REPORT'!G26</f>
        <v>7</v>
      </c>
      <c r="H26" s="37">
        <f>'WEEKLY COMPETITIVE REPORT'!H26</f>
        <v>11</v>
      </c>
      <c r="I26" s="14">
        <f>'WEEKLY COMPETITIVE REPORT'!I26/Y4</f>
        <v>1190.2128836051977</v>
      </c>
      <c r="J26" s="14">
        <f>'WEEKLY COMPETITIVE REPORT'!J26/Y4</f>
        <v>3059.1650539120815</v>
      </c>
      <c r="K26" s="22">
        <f>'WEEKLY COMPETITIVE REPORT'!K26</f>
        <v>140</v>
      </c>
      <c r="L26" s="22">
        <f>'WEEKLY COMPETITIVE REPORT'!L26</f>
        <v>355</v>
      </c>
      <c r="M26" s="64">
        <f>'WEEKLY COMPETITIVE REPORT'!M26</f>
        <v>-61.09353818346136</v>
      </c>
      <c r="N26" s="14">
        <f t="shared" si="3"/>
        <v>108.20117123683616</v>
      </c>
      <c r="O26" s="37">
        <f>'WEEKLY COMPETITIVE REPORT'!O26</f>
        <v>11</v>
      </c>
      <c r="P26" s="14">
        <f>'WEEKLY COMPETITIVE REPORT'!P26/Y4</f>
        <v>1516.450096765275</v>
      </c>
      <c r="Q26" s="14">
        <f>'WEEKLY COMPETITIVE REPORT'!Q26/Y4</f>
        <v>4408.349460879182</v>
      </c>
      <c r="R26" s="22">
        <f>'WEEKLY COMPETITIVE REPORT'!R26</f>
        <v>184</v>
      </c>
      <c r="S26" s="22">
        <f>'WEEKLY COMPETITIVE REPORT'!S26</f>
        <v>527</v>
      </c>
      <c r="T26" s="64">
        <f>'WEEKLY COMPETITIVE REPORT'!T26</f>
        <v>-65.6005017246786</v>
      </c>
      <c r="U26" s="14">
        <f>'WEEKLY COMPETITIVE REPORT'!U26/Y4</f>
        <v>62803.42825546032</v>
      </c>
      <c r="V26" s="14">
        <f t="shared" si="4"/>
        <v>137.85909970593409</v>
      </c>
      <c r="W26" s="25">
        <f t="shared" si="5"/>
        <v>64319.8783522256</v>
      </c>
      <c r="X26" s="22">
        <f>'WEEKLY COMPETITIVE REPORT'!X26</f>
        <v>8024</v>
      </c>
      <c r="Y26" s="56">
        <f>'WEEKLY COMPETITIVE REPORT'!Y26</f>
        <v>8208</v>
      </c>
    </row>
    <row r="27" spans="1:25" ht="12.75" customHeight="1">
      <c r="A27" s="50">
        <v>14</v>
      </c>
      <c r="B27" s="4" t="str">
        <f>'WEEKLY COMPETITIVE REPORT'!B27</f>
        <v>New</v>
      </c>
      <c r="C27" s="4" t="str">
        <f>'WEEKLY COMPETITIVE REPORT'!C27</f>
        <v>HIJACKING</v>
      </c>
      <c r="D27" s="4" t="str">
        <f>'WEEKLY COMPETITIVE REPORT'!D27</f>
        <v>UGRABITEV</v>
      </c>
      <c r="E27" s="4" t="str">
        <f>'WEEKLY COMPETITIVE REPORT'!E27</f>
        <v>IND</v>
      </c>
      <c r="F27" s="4" t="str">
        <f>'WEEKLY COMPETITIVE REPORT'!F27</f>
        <v>Cinemania</v>
      </c>
      <c r="G27" s="37">
        <f>'WEEKLY COMPETITIVE REPORT'!G27</f>
        <v>1</v>
      </c>
      <c r="H27" s="37">
        <f>'WEEKLY COMPETITIVE REPORT'!H27</f>
        <v>1</v>
      </c>
      <c r="I27" s="14">
        <f>'WEEKLY COMPETITIVE REPORT'!I27/Y4</f>
        <v>783.7987282278131</v>
      </c>
      <c r="J27" s="14">
        <f>'WEEKLY COMPETITIVE REPORT'!J27/Y17</f>
        <v>0</v>
      </c>
      <c r="K27" s="22">
        <f>'WEEKLY COMPETITIVE REPORT'!K27</f>
        <v>124</v>
      </c>
      <c r="L27" s="22">
        <f>'WEEKLY COMPETITIVE REPORT'!L27</f>
        <v>0</v>
      </c>
      <c r="M27" s="64">
        <f>'WEEKLY COMPETITIVE REPORT'!M27</f>
        <v>0</v>
      </c>
      <c r="N27" s="14">
        <f t="shared" si="3"/>
        <v>783.7987282278131</v>
      </c>
      <c r="O27" s="37">
        <f>'WEEKLY COMPETITIVE REPORT'!O27</f>
        <v>1</v>
      </c>
      <c r="P27" s="14">
        <f>'WEEKLY COMPETITIVE REPORT'!P27/Y4</f>
        <v>1497.0970417473043</v>
      </c>
      <c r="Q27" s="14">
        <f>'WEEKLY COMPETITIVE REPORT'!Q27/Y17</f>
        <v>0</v>
      </c>
      <c r="R27" s="22">
        <f>'WEEKLY COMPETITIVE REPORT'!R27</f>
        <v>240</v>
      </c>
      <c r="S27" s="22">
        <f>'WEEKLY COMPETITIVE REPORT'!S27</f>
        <v>0</v>
      </c>
      <c r="T27" s="64">
        <f>'WEEKLY COMPETITIVE REPORT'!T27</f>
        <v>0</v>
      </c>
      <c r="U27" s="14">
        <f>'WEEKLY COMPETITIVE REPORT'!U27/Y17</f>
        <v>0.08257854514576847</v>
      </c>
      <c r="V27" s="14">
        <f t="shared" si="4"/>
        <v>1497.0970417473043</v>
      </c>
      <c r="W27" s="25">
        <f t="shared" si="5"/>
        <v>1497.17962029245</v>
      </c>
      <c r="X27" s="22">
        <f>'WEEKLY COMPETITIVE REPORT'!X27</f>
        <v>377</v>
      </c>
      <c r="Y27" s="56">
        <f>'WEEKLY COMPETITIVE REPORT'!Y27</f>
        <v>617</v>
      </c>
    </row>
    <row r="28" spans="1:25" ht="12.75">
      <c r="A28" s="50">
        <v>15</v>
      </c>
      <c r="B28" s="4">
        <f>'WEEKLY COMPETITIVE REPORT'!B28</f>
        <v>12</v>
      </c>
      <c r="C28" s="4" t="str">
        <f>'WEEKLY COMPETITIVE REPORT'!C28</f>
        <v>CAPTAIN AMERICA: WINTER SOLDIER</v>
      </c>
      <c r="D28" s="4" t="str">
        <f>'WEEKLY COMPETITIVE REPORT'!D28</f>
        <v>STOTNIK AMERIKA: ZIMSKI VOJAK</v>
      </c>
      <c r="E28" s="4" t="str">
        <f>'WEEKLY COMPETITIVE REPORT'!E28</f>
        <v>BVI</v>
      </c>
      <c r="F28" s="4" t="str">
        <f>'WEEKLY COMPETITIVE REPORT'!F28</f>
        <v>CENEX</v>
      </c>
      <c r="G28" s="37">
        <f>'WEEKLY COMPETITIVE REPORT'!G28</f>
        <v>6</v>
      </c>
      <c r="H28" s="37">
        <f>'WEEKLY COMPETITIVE REPORT'!H28</f>
        <v>16</v>
      </c>
      <c r="I28" s="14">
        <f>'WEEKLY COMPETITIVE REPORT'!I28/Y4</f>
        <v>984.241083771081</v>
      </c>
      <c r="J28" s="14">
        <f>'WEEKLY COMPETITIVE REPORT'!J28/Y17</f>
        <v>0.08781488819699972</v>
      </c>
      <c r="K28" s="22">
        <f>'WEEKLY COMPETITIVE REPORT'!K28</f>
        <v>137</v>
      </c>
      <c r="L28" s="22">
        <f>'WEEKLY COMPETITIVE REPORT'!L28</f>
        <v>212</v>
      </c>
      <c r="M28" s="64">
        <f>'WEEKLY COMPETITIVE REPORT'!M28</f>
        <v>-42.62691377921032</v>
      </c>
      <c r="N28" s="14">
        <f t="shared" si="3"/>
        <v>61.51506773569256</v>
      </c>
      <c r="O28" s="37">
        <f>'WEEKLY COMPETITIVE REPORT'!O28</f>
        <v>16</v>
      </c>
      <c r="P28" s="14">
        <f>'WEEKLY COMPETITIVE REPORT'!P28/Y4</f>
        <v>1368.5374619850704</v>
      </c>
      <c r="Q28" s="14">
        <f>'WEEKLY COMPETITIVE REPORT'!Q28/Y17</f>
        <v>0.1331021794508916</v>
      </c>
      <c r="R28" s="22">
        <f>'WEEKLY COMPETITIVE REPORT'!R28</f>
        <v>201</v>
      </c>
      <c r="S28" s="22">
        <f>'WEEKLY COMPETITIVE REPORT'!S28</f>
        <v>331</v>
      </c>
      <c r="T28" s="64">
        <f>'WEEKLY COMPETITIVE REPORT'!T28</f>
        <v>-47.36842105263158</v>
      </c>
      <c r="U28" s="14">
        <f>'WEEKLY COMPETITIVE REPORT'!U28/Y17</f>
        <v>4.042598358335692</v>
      </c>
      <c r="V28" s="14">
        <f t="shared" si="4"/>
        <v>85.5335913740669</v>
      </c>
      <c r="W28" s="25">
        <f t="shared" si="5"/>
        <v>1372.580060343406</v>
      </c>
      <c r="X28" s="22">
        <f>'WEEKLY COMPETITIVE REPORT'!W29</f>
        <v>10400</v>
      </c>
      <c r="Y28" s="56">
        <f>'WEEKLY COMPETITIVE REPORT'!X29</f>
        <v>2164</v>
      </c>
    </row>
    <row r="29" spans="1:25" ht="12.75">
      <c r="A29" s="50">
        <v>16</v>
      </c>
      <c r="B29" s="4">
        <f>'WEEKLY COMPETITIVE REPORT'!B29</f>
        <v>9</v>
      </c>
      <c r="C29" s="4" t="str">
        <f>'WEEKLY COMPETITIVE REPORT'!C29</f>
        <v>MINISCULE</v>
      </c>
      <c r="D29" s="4" t="str">
        <f>'WEEKLY COMPETITIVE REPORT'!D29</f>
        <v>DROBIŽKI</v>
      </c>
      <c r="E29" s="4" t="str">
        <f>'WEEKLY COMPETITIVE REPORT'!E29</f>
        <v>IND</v>
      </c>
      <c r="F29" s="4" t="str">
        <f>'WEEKLY COMPETITIVE REPORT'!F29</f>
        <v>Karantanija</v>
      </c>
      <c r="G29" s="37">
        <f>'WEEKLY COMPETITIVE REPORT'!G29</f>
        <v>3</v>
      </c>
      <c r="H29" s="37">
        <f>'WEEKLY COMPETITIVE REPORT'!H29</f>
        <v>9</v>
      </c>
      <c r="I29" s="14">
        <f>'WEEKLY COMPETITIVE REPORT'!I29/Y4</f>
        <v>790.710533591374</v>
      </c>
      <c r="J29" s="14">
        <f>'WEEKLY COMPETITIVE REPORT'!J29/Y17</f>
        <v>0.1844749504670252</v>
      </c>
      <c r="K29" s="22">
        <f>'WEEKLY COMPETITIVE REPORT'!K29</f>
        <v>106</v>
      </c>
      <c r="L29" s="22">
        <f>'WEEKLY COMPETITIVE REPORT'!L29</f>
        <v>491</v>
      </c>
      <c r="M29" s="64">
        <f>'WEEKLY COMPETITIVE REPORT'!M29</f>
        <v>-78.05907172995781</v>
      </c>
      <c r="N29" s="14">
        <f t="shared" si="3"/>
        <v>87.85672595459711</v>
      </c>
      <c r="O29" s="37">
        <f>'WEEKLY COMPETITIVE REPORT'!O29</f>
        <v>9</v>
      </c>
      <c r="P29" s="14">
        <f>'WEEKLY COMPETITIVE REPORT'!P29/Y4</f>
        <v>1181.9187171689246</v>
      </c>
      <c r="Q29" s="14">
        <f>'WEEKLY COMPETITIVE REPORT'!Q29/Y17</f>
        <v>0.22728559298046985</v>
      </c>
      <c r="R29" s="22">
        <f>'WEEKLY COMPETITIVE REPORT'!R29</f>
        <v>170</v>
      </c>
      <c r="S29" s="22">
        <f>'WEEKLY COMPETITIVE REPORT'!S29</f>
        <v>621</v>
      </c>
      <c r="T29" s="64">
        <f>'WEEKLY COMPETITIVE REPORT'!T29</f>
        <v>-73.3810709838107</v>
      </c>
      <c r="U29" s="14" t="e">
        <f>'WEEKLY COMPETITIVE REPORT'!#REF!/Y4</f>
        <v>#REF!</v>
      </c>
      <c r="V29" s="14">
        <f t="shared" si="4"/>
        <v>131.32430190765828</v>
      </c>
      <c r="W29" s="25" t="e">
        <f t="shared" si="5"/>
        <v>#REF!</v>
      </c>
      <c r="X29" s="22" t="e">
        <f>'WEEKLY COMPETITIVE REPORT'!#REF!</f>
        <v>#REF!</v>
      </c>
      <c r="Y29" s="56">
        <f>'WEEKLY COMPETITIVE REPORT'!Y29</f>
        <v>2334</v>
      </c>
    </row>
    <row r="30" spans="1:25" ht="12.75">
      <c r="A30" s="51">
        <v>17</v>
      </c>
      <c r="B30" s="4">
        <f>'WEEKLY COMPETITIVE REPORT'!B30</f>
        <v>13</v>
      </c>
      <c r="C30" s="4" t="str">
        <f>'WEEKLY COMPETITIVE REPORT'!C30</f>
        <v>MR. PEABODY AND SHERMAN</v>
      </c>
      <c r="D30" s="4" t="str">
        <f>'WEEKLY COMPETITIVE REPORT'!D30</f>
        <v>PUSTOLOVŠČINE GOSPODA PEABODYJA IN SHERMANA</v>
      </c>
      <c r="E30" s="4" t="str">
        <f>'WEEKLY COMPETITIVE REPORT'!E30</f>
        <v>FOX</v>
      </c>
      <c r="F30" s="4" t="str">
        <f>'WEEKLY COMPETITIVE REPORT'!F30</f>
        <v>Blitz</v>
      </c>
      <c r="G30" s="37">
        <f>'WEEKLY COMPETITIVE REPORT'!G30</f>
        <v>10</v>
      </c>
      <c r="H30" s="37">
        <f>'WEEKLY COMPETITIVE REPORT'!H30</f>
        <v>24</v>
      </c>
      <c r="I30" s="14">
        <f>'WEEKLY COMPETITIVE REPORT'!I30/Y4</f>
        <v>485.2087365219795</v>
      </c>
      <c r="J30" s="14">
        <f>'WEEKLY COMPETITIVE REPORT'!J30/Y17</f>
        <v>0.08816869515992075</v>
      </c>
      <c r="K30" s="22">
        <f>'WEEKLY COMPETITIVE REPORT'!K30</f>
        <v>67</v>
      </c>
      <c r="L30" s="22">
        <f>'WEEKLY COMPETITIVE REPORT'!L30</f>
        <v>232</v>
      </c>
      <c r="M30" s="64">
        <f>'WEEKLY COMPETITIVE REPORT'!M30</f>
        <v>-71.8298555377207</v>
      </c>
      <c r="N30" s="14">
        <f t="shared" si="3"/>
        <v>20.217030688415814</v>
      </c>
      <c r="O30" s="37">
        <f>'WEEKLY COMPETITIVE REPORT'!O30</f>
        <v>24</v>
      </c>
      <c r="P30" s="14">
        <f>'WEEKLY COMPETITIVE REPORT'!P30/Y4</f>
        <v>952.4467790987005</v>
      </c>
      <c r="Q30" s="14">
        <f>'WEEKLY COMPETITIVE REPORT'!Q30/Y17</f>
        <v>0.11696858194169261</v>
      </c>
      <c r="R30" s="22">
        <f>'WEEKLY COMPETITIVE REPORT'!R30</f>
        <v>136</v>
      </c>
      <c r="S30" s="22">
        <f>'WEEKLY COMPETITIVE REPORT'!S30</f>
        <v>301</v>
      </c>
      <c r="T30" s="64">
        <f>'WEEKLY COMPETITIVE REPORT'!T30</f>
        <v>-58.31820931639444</v>
      </c>
      <c r="U30" s="14">
        <f>'WEEKLY COMPETITIVE REPORT'!U30/Y4</f>
        <v>118968.75863975669</v>
      </c>
      <c r="V30" s="14">
        <f t="shared" si="4"/>
        <v>39.685282462445855</v>
      </c>
      <c r="W30" s="25">
        <f t="shared" si="5"/>
        <v>119921.20541885539</v>
      </c>
      <c r="X30" s="22">
        <f>'WEEKLY COMPETITIVE REPORT'!X30</f>
        <v>16240</v>
      </c>
      <c r="Y30" s="56">
        <f>'WEEKLY COMPETITIVE REPORT'!Y30</f>
        <v>16376</v>
      </c>
    </row>
    <row r="31" spans="1:25" ht="12.75">
      <c r="A31" s="50">
        <v>18</v>
      </c>
      <c r="B31" s="4">
        <f>'WEEKLY COMPETITIVE REPORT'!B31</f>
        <v>19</v>
      </c>
      <c r="C31" s="4" t="str">
        <f>'WEEKLY COMPETITIVE REPORT'!C31</f>
        <v>NYMPHOMANIAC - PART 2</v>
      </c>
      <c r="D31" s="4" t="str">
        <f>'WEEKLY COMPETITIVE REPORT'!D31</f>
        <v>NIMFOMANKA - 2. DEL</v>
      </c>
      <c r="E31" s="4" t="str">
        <f>'WEEKLY COMPETITIVE REPORT'!E31</f>
        <v>IND</v>
      </c>
      <c r="F31" s="4" t="str">
        <f>'WEEKLY COMPETITIVE REPORT'!F31</f>
        <v>Cinemania</v>
      </c>
      <c r="G31" s="37">
        <f>'WEEKLY COMPETITIVE REPORT'!G31</f>
        <v>5</v>
      </c>
      <c r="H31" s="37">
        <f>'WEEKLY COMPETITIVE REPORT'!H31</f>
        <v>9</v>
      </c>
      <c r="I31" s="14">
        <f>'WEEKLY COMPETITIVE REPORT'!I31/Y4</f>
        <v>606.8565109206525</v>
      </c>
      <c r="J31" s="14">
        <f>'WEEKLY COMPETITIVE REPORT'!J31/Y17</f>
        <v>0.03163034248514011</v>
      </c>
      <c r="K31" s="22">
        <f>'WEEKLY COMPETITIVE REPORT'!K31</f>
        <v>96</v>
      </c>
      <c r="L31" s="22">
        <f>'WEEKLY COMPETITIVE REPORT'!L31</f>
        <v>74</v>
      </c>
      <c r="M31" s="64">
        <f>'WEEKLY COMPETITIVE REPORT'!M31</f>
        <v>-1.7897091722595064</v>
      </c>
      <c r="N31" s="14">
        <f t="shared" si="3"/>
        <v>67.42850121340582</v>
      </c>
      <c r="O31" s="37">
        <f>'WEEKLY COMPETITIVE REPORT'!O31</f>
        <v>9</v>
      </c>
      <c r="P31" s="14">
        <f>'WEEKLY COMPETITIVE REPORT'!P31/Y4</f>
        <v>866.7403925905446</v>
      </c>
      <c r="Q31" s="14">
        <f>'WEEKLY COMPETITIVE REPORT'!Q31/Y17</f>
        <v>0.045641098216812906</v>
      </c>
      <c r="R31" s="22">
        <f>'WEEKLY COMPETITIVE REPORT'!R31</f>
        <v>131</v>
      </c>
      <c r="S31" s="22">
        <f>'WEEKLY COMPETITIVE REPORT'!S31</f>
        <v>112</v>
      </c>
      <c r="T31" s="64">
        <f>'WEEKLY COMPETITIVE REPORT'!T31</f>
        <v>-2.7906976744186096</v>
      </c>
      <c r="U31" s="14">
        <f>'WEEKLY COMPETITIVE REPORT'!U31/Y4</f>
        <v>12199.336466685098</v>
      </c>
      <c r="V31" s="14">
        <f t="shared" si="4"/>
        <v>96.30448806561607</v>
      </c>
      <c r="W31" s="25">
        <f t="shared" si="5"/>
        <v>13066.076859275643</v>
      </c>
      <c r="X31" s="22">
        <f>'WEEKLY COMPETITIVE REPORT'!X31</f>
        <v>1640</v>
      </c>
      <c r="Y31" s="56">
        <f>'WEEKLY COMPETITIVE REPORT'!Y31</f>
        <v>1771</v>
      </c>
    </row>
    <row r="32" spans="1:25" ht="12.75">
      <c r="A32" s="50">
        <v>19</v>
      </c>
      <c r="B32" s="4">
        <f>'WEEKLY COMPETITIVE REPORT'!B32</f>
        <v>16</v>
      </c>
      <c r="C32" s="4" t="str">
        <f>'WEEKLY COMPETITIVE REPORT'!C32</f>
        <v>NON STOP</v>
      </c>
      <c r="D32" s="4" t="str">
        <f>'WEEKLY COMPETITIVE REPORT'!D32</f>
        <v>NONSTOP</v>
      </c>
      <c r="E32" s="4" t="str">
        <f>'WEEKLY COMPETITIVE REPORT'!E32</f>
        <v>IND</v>
      </c>
      <c r="F32" s="4" t="str">
        <f>'WEEKLY COMPETITIVE REPORT'!F32</f>
        <v>Blitz</v>
      </c>
      <c r="G32" s="37">
        <f>'WEEKLY COMPETITIVE REPORT'!G32</f>
        <v>9</v>
      </c>
      <c r="H32" s="37">
        <f>'WEEKLY COMPETITIVE REPORT'!H32</f>
        <v>6</v>
      </c>
      <c r="I32" s="14">
        <f>'WEEKLY COMPETITIVE REPORT'!I32/Y4</f>
        <v>442.35554326790157</v>
      </c>
      <c r="J32" s="14">
        <f>'WEEKLY COMPETITIVE REPORT'!J32/Y17</f>
        <v>0.04698556467591282</v>
      </c>
      <c r="K32" s="22">
        <f>'WEEKLY COMPETITIVE REPORT'!K32</f>
        <v>56</v>
      </c>
      <c r="L32" s="22">
        <f>'WEEKLY COMPETITIVE REPORT'!L32</f>
        <v>109</v>
      </c>
      <c r="M32" s="64">
        <f>'WEEKLY COMPETITIVE REPORT'!M32</f>
        <v>-51.80722891566265</v>
      </c>
      <c r="N32" s="14">
        <f t="shared" si="3"/>
        <v>73.72592387798359</v>
      </c>
      <c r="O32" s="37">
        <f>'WEEKLY COMPETITIVE REPORT'!O32</f>
        <v>6</v>
      </c>
      <c r="P32" s="14">
        <f>'WEEKLY COMPETITIVE REPORT'!P32/Y4</f>
        <v>682.886369919823</v>
      </c>
      <c r="Q32" s="14">
        <f>'WEEKLY COMPETITIVE REPORT'!Q32/Y17</f>
        <v>0.07281347296914803</v>
      </c>
      <c r="R32" s="22">
        <f>'WEEKLY COMPETITIVE REPORT'!R32</f>
        <v>90</v>
      </c>
      <c r="S32" s="22">
        <f>'WEEKLY COMPETITIVE REPORT'!S32</f>
        <v>171</v>
      </c>
      <c r="T32" s="64">
        <f>'WEEKLY COMPETITIVE REPORT'!T32</f>
        <v>-51.99222546161322</v>
      </c>
      <c r="U32" s="14">
        <f>'WEEKLY COMPETITIVE REPORT'!U32/Y4</f>
        <v>41238.59552115012</v>
      </c>
      <c r="V32" s="14">
        <f t="shared" si="4"/>
        <v>113.81439498663717</v>
      </c>
      <c r="W32" s="25">
        <f t="shared" si="5"/>
        <v>41921.48189106995</v>
      </c>
      <c r="X32" s="22">
        <f>'WEEKLY COMPETITIVE REPORT'!X32</f>
        <v>5492</v>
      </c>
      <c r="Y32" s="56">
        <f>'WEEKLY COMPETITIVE REPORT'!Y32</f>
        <v>5582</v>
      </c>
    </row>
    <row r="33" spans="1:25" ht="13.5" thickBot="1">
      <c r="A33" s="50">
        <v>20</v>
      </c>
      <c r="B33" s="4">
        <f>'WEEKLY COMPETITIVE REPORT'!B33</f>
        <v>15</v>
      </c>
      <c r="C33" s="4" t="str">
        <f>'WEEKLY COMPETITIVE REPORT'!C33</f>
        <v>NEBRASKA</v>
      </c>
      <c r="D33" s="4" t="str">
        <f>'WEEKLY COMPETITIVE REPORT'!D33</f>
        <v>NEBRASKA</v>
      </c>
      <c r="E33" s="4" t="str">
        <f>'WEEKLY COMPETITIVE REPORT'!E33</f>
        <v>SONY</v>
      </c>
      <c r="F33" s="4" t="str">
        <f>'WEEKLY COMPETITIVE REPORT'!F33</f>
        <v>CF</v>
      </c>
      <c r="G33" s="37">
        <f>'WEEKLY COMPETITIVE REPORT'!G33</f>
        <v>4</v>
      </c>
      <c r="H33" s="37">
        <f>'WEEKLY COMPETITIVE REPORT'!H33</f>
        <v>2</v>
      </c>
      <c r="I33" s="14">
        <f>'WEEKLY COMPETITIVE REPORT'!I33/Y4</f>
        <v>345.59026817804806</v>
      </c>
      <c r="J33" s="14">
        <f>'WEEKLY COMPETITIVE REPORT'!J33/Y17</f>
        <v>0.07118596093971129</v>
      </c>
      <c r="K33" s="22">
        <f>'WEEKLY COMPETITIVE REPORT'!K33</f>
        <v>55</v>
      </c>
      <c r="L33" s="22">
        <f>'WEEKLY COMPETITIVE REPORT'!L33</f>
        <v>213</v>
      </c>
      <c r="M33" s="64">
        <f>'WEEKLY COMPETITIVE REPORT'!M33</f>
        <v>-75.14910536779324</v>
      </c>
      <c r="N33" s="14">
        <f t="shared" si="3"/>
        <v>172.79513408902403</v>
      </c>
      <c r="O33" s="37">
        <f>'WEEKLY COMPETITIVE REPORT'!O33</f>
        <v>2</v>
      </c>
      <c r="P33" s="14">
        <f>'WEEKLY COMPETITIVE REPORT'!P33/Y4</f>
        <v>655.2391484655792</v>
      </c>
      <c r="Q33" s="14">
        <f>'WEEKLY COMPETITIVE REPORT'!Q33/Y17</f>
        <v>0.10854797622417209</v>
      </c>
      <c r="R33" s="22">
        <f>'WEEKLY COMPETITIVE REPORT'!R33</f>
        <v>108</v>
      </c>
      <c r="S33" s="22">
        <f>'WEEKLY COMPETITIVE REPORT'!S33</f>
        <v>333</v>
      </c>
      <c r="T33" s="64">
        <f>'WEEKLY COMPETITIVE REPORT'!T33</f>
        <v>-69.10039113428944</v>
      </c>
      <c r="U33" s="14">
        <f>'WEEKLY COMPETITIVE REPORT'!U33/Y4</f>
        <v>8584.462261542714</v>
      </c>
      <c r="V33" s="14">
        <f t="shared" si="4"/>
        <v>327.6195742327896</v>
      </c>
      <c r="W33" s="25">
        <f t="shared" si="5"/>
        <v>9239.701410008294</v>
      </c>
      <c r="X33" s="22">
        <f>'WEEKLY COMPETITIVE REPORT'!X33</f>
        <v>1410</v>
      </c>
      <c r="Y33" s="56">
        <f>'WEEKLY COMPETITIVE REPORT'!Y33</f>
        <v>1518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220</v>
      </c>
      <c r="I34" s="32">
        <f>SUM(I14:I33)</f>
        <v>92988.66463920375</v>
      </c>
      <c r="J34" s="31">
        <f>SUM(J14:J33)</f>
        <v>152451.4364423206</v>
      </c>
      <c r="K34" s="31">
        <f>SUM(K14:K33)</f>
        <v>12240</v>
      </c>
      <c r="L34" s="31">
        <f>SUM(L14:L33)</f>
        <v>20381</v>
      </c>
      <c r="M34" s="64">
        <f>'WEEKLY COMPETITIVE REPORT'!M34</f>
        <v>-42.74771477692478</v>
      </c>
      <c r="N34" s="32">
        <f>I34/H34</f>
        <v>422.67574836001705</v>
      </c>
      <c r="O34" s="40">
        <f>'WEEKLY COMPETITIVE REPORT'!O34</f>
        <v>220</v>
      </c>
      <c r="P34" s="31">
        <f>SUM(P14:P33)</f>
        <v>137213.1600774122</v>
      </c>
      <c r="Q34" s="31">
        <f>SUM(Q14:Q33)</f>
        <v>206651.24347972014</v>
      </c>
      <c r="R34" s="31">
        <f>SUM(R14:R33)</f>
        <v>19441</v>
      </c>
      <c r="S34" s="31">
        <f>SUM(S14:S33)</f>
        <v>28380</v>
      </c>
      <c r="T34" s="65">
        <f>P34/Q34-100%</f>
        <v>-0.3360158024363511</v>
      </c>
      <c r="U34" s="31" t="e">
        <f>SUM(U14:U33)</f>
        <v>#REF!</v>
      </c>
      <c r="V34" s="32">
        <f>P34/O34</f>
        <v>623.6961821700555</v>
      </c>
      <c r="W34" s="31" t="e">
        <f>SUM(W14:W33)</f>
        <v>#REF!</v>
      </c>
      <c r="X34" s="31" t="e">
        <f>SUM(X14:X33)</f>
        <v>#REF!</v>
      </c>
      <c r="Y34" s="35">
        <f>SUM(Y14:Y33)</f>
        <v>202754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CENEX 1</cp:lastModifiedBy>
  <cp:lastPrinted>2010-10-21T13:56:26Z</cp:lastPrinted>
  <dcterms:created xsi:type="dcterms:W3CDTF">1998-07-08T11:15:35Z</dcterms:created>
  <dcterms:modified xsi:type="dcterms:W3CDTF">2014-05-15T12:07:44Z</dcterms:modified>
  <cp:category/>
  <cp:version/>
  <cp:contentType/>
  <cp:contentStatus/>
</cp:coreProperties>
</file>