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85" yWindow="825" windowWidth="23745" windowHeight="99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<sst xmlns="http://schemas.openxmlformats.org/spreadsheetml/2006/main" count="246" uniqueCount="86">
  <si>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</si>
  <si>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</si>
  <si>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</si>
  <si>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</si>
  <si>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</si>
  <si>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</si>
  <si>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</si>
  <si>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</si>
  <si>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</si>
  <si>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</si>
  <si>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</si>
  <si>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</si>
  <si>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</si>
  <si>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</si>
  <si>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</si>
  <si>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</si>
  <si>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</si>
  <si>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</si>
  <si>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</si>
  <si>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</si>
  <si>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</si>
  <si>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</si>
  <si>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</si>
  <si>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</si>
  <si>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</si>
  <si>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</si>
  <si>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</si>
  <si>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</si>
  <si>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</si>
  <si>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</si>
  <si>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</si>
  <si>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</si>
  <si>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</si>
  <si>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</si>
  <si>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</si>
  <si>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</si>
  <si>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</si>
  <si>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</si>
  <si>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</si>
  <si>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</si>
  <si>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</si>
  <si>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</si>
  <si>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</si>
  <si>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</si>
  <si>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</si>
  <si>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</si>
  <si>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</si>
  <si>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BVI</t>
  </si>
  <si>
    <t>CENEX</t>
  </si>
  <si>
    <t>FOX</t>
  </si>
  <si>
    <t>OTHER WOMAN</t>
  </si>
  <si>
    <t>MAŠČEVANJE V VISKOIH PETAH</t>
  </si>
  <si>
    <t>NEIGHBORS</t>
  </si>
  <si>
    <t>SOSEDI</t>
  </si>
  <si>
    <t>UNI</t>
  </si>
  <si>
    <t>WB</t>
  </si>
  <si>
    <t>MALEFICENT</t>
  </si>
  <si>
    <t>ZLOHOTNICA</t>
  </si>
  <si>
    <t>MILLION WAYS TO DIE IN THE WEST</t>
  </si>
  <si>
    <t>KAKO NE UMRETI NA ZAHODU</t>
  </si>
  <si>
    <t>HOW TO TRAIN YOUR DRAGON 2</t>
  </si>
  <si>
    <t>KAKO IZURITI SVOJEGA ZMAJA 2</t>
  </si>
  <si>
    <t>TRANSFORMERS: AGE OF EXTINCTION</t>
  </si>
  <si>
    <t>TRANSFORMERJI: DOBA IZUMRTJA</t>
  </si>
  <si>
    <t>PAR</t>
  </si>
  <si>
    <t>New</t>
  </si>
  <si>
    <t>COLD IN JULY</t>
  </si>
  <si>
    <t>MRAZ V JULIJU</t>
  </si>
  <si>
    <t>FIVIA</t>
  </si>
  <si>
    <t>BLENDED</t>
  </si>
  <si>
    <t>PA NE ŽE SPET TI</t>
  </si>
  <si>
    <t>17 - Jul</t>
  </si>
  <si>
    <t>23 - Jul</t>
  </si>
  <si>
    <t>18 - Jul</t>
  </si>
  <si>
    <t>20 - Jul</t>
  </si>
  <si>
    <t>THE PURGE: ANARCHY</t>
  </si>
  <si>
    <t>PURGE: OČIŠČENJE</t>
  </si>
  <si>
    <t>DAWN OF THE PLANET OF THE APES</t>
  </si>
  <si>
    <t>ZORA PLANETA OPIC</t>
  </si>
  <si>
    <t>THE CONGRESS</t>
  </si>
  <si>
    <t>KONGRES</t>
  </si>
  <si>
    <t>CF</t>
  </si>
  <si>
    <t>JOE</t>
  </si>
  <si>
    <t>MICHAEL KOHLHAAS</t>
  </si>
  <si>
    <t>PLANES 2: FIRE &amp; RESCUE</t>
  </si>
  <si>
    <t>AVIONI 2: V AKCIJI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</si>
</sst>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R27" sqref="R27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73</v>
      </c>
      <c r="L4" s="20"/>
      <c r="M4" s="79" t="s">
        <v>74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0.741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71</v>
      </c>
      <c r="L5" s="7"/>
      <c r="M5" s="80" t="s">
        <v>72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41844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65</v>
      </c>
      <c r="C14" s="89" t="s">
        <v>84</v>
      </c>
      <c r="D14" s="89" t="s">
        <v>85</v>
      </c>
      <c r="E14" s="15" t="s">
        <v>47</v>
      </c>
      <c r="F14" s="15" t="s">
        <v>48</v>
      </c>
      <c r="G14" s="37">
        <v>1</v>
      </c>
      <c r="H14" s="37">
        <v>22</v>
      </c>
      <c r="I14" s="14">
        <v>6721</v>
      </c>
      <c r="J14" s="14"/>
      <c r="K14" s="14">
        <v>1259</v>
      </c>
      <c r="L14" s="14"/>
      <c r="M14" s="64"/>
      <c r="N14" s="14">
        <f>I14/H14</f>
        <v>305.5</v>
      </c>
      <c r="O14" s="37">
        <v>22</v>
      </c>
      <c r="P14" s="14">
        <v>19191</v>
      </c>
      <c r="Q14" s="14"/>
      <c r="R14" s="14">
        <v>4058</v>
      </c>
      <c r="S14" s="14"/>
      <c r="T14" s="64"/>
      <c r="U14" s="102"/>
      <c r="V14" s="14">
        <f>P14/O14</f>
        <v>872.3181818181819</v>
      </c>
      <c r="W14" s="74">
        <f>SUM(U14,P14)</f>
        <v>19191</v>
      </c>
      <c r="X14" s="74"/>
      <c r="Y14" s="75">
        <f>SUM(X14,R14)</f>
        <v>4058</v>
      </c>
    </row>
    <row r="15" spans="1:25" ht="12.75">
      <c r="A15" s="72">
        <v>2</v>
      </c>
      <c r="B15" s="72">
        <v>2</v>
      </c>
      <c r="C15" s="4" t="s">
        <v>62</v>
      </c>
      <c r="D15" s="4" t="s">
        <v>63</v>
      </c>
      <c r="E15" s="15" t="s">
        <v>64</v>
      </c>
      <c r="F15" s="15" t="s">
        <v>36</v>
      </c>
      <c r="G15" s="37">
        <v>4</v>
      </c>
      <c r="H15" s="37">
        <v>11</v>
      </c>
      <c r="I15" s="14">
        <v>5537</v>
      </c>
      <c r="J15" s="14">
        <v>11130</v>
      </c>
      <c r="K15" s="14">
        <v>903</v>
      </c>
      <c r="L15" s="14">
        <v>1789</v>
      </c>
      <c r="M15" s="64">
        <f>(I15/J15*100)-100</f>
        <v>-50.25157232704402</v>
      </c>
      <c r="N15" s="14">
        <f>I15/H15</f>
        <v>503.3636363636364</v>
      </c>
      <c r="O15" s="73">
        <v>11</v>
      </c>
      <c r="P15" s="14">
        <v>12546</v>
      </c>
      <c r="Q15" s="14">
        <v>21241</v>
      </c>
      <c r="R15" s="14">
        <v>2345</v>
      </c>
      <c r="S15" s="14">
        <v>3764</v>
      </c>
      <c r="T15" s="64">
        <f>(P15/Q15*100)-100</f>
        <v>-40.93498422861447</v>
      </c>
      <c r="U15" s="74">
        <v>92972</v>
      </c>
      <c r="V15" s="14">
        <f>P15/O15</f>
        <v>1140.5454545454545</v>
      </c>
      <c r="W15" s="74">
        <f>SUM(U15,P15)</f>
        <v>105518</v>
      </c>
      <c r="X15" s="74">
        <v>17044</v>
      </c>
      <c r="Y15" s="75">
        <f>SUM(X15,R15)</f>
        <v>19389</v>
      </c>
    </row>
    <row r="16" spans="1:25" ht="12.75">
      <c r="A16" s="72">
        <v>3</v>
      </c>
      <c r="B16" s="72" t="s">
        <v>65</v>
      </c>
      <c r="C16" s="4" t="s">
        <v>77</v>
      </c>
      <c r="D16" s="4" t="s">
        <v>78</v>
      </c>
      <c r="E16" s="15" t="s">
        <v>49</v>
      </c>
      <c r="F16" s="15" t="s">
        <v>42</v>
      </c>
      <c r="G16" s="37">
        <v>1</v>
      </c>
      <c r="H16" s="37">
        <v>9</v>
      </c>
      <c r="I16" s="24">
        <v>5820</v>
      </c>
      <c r="J16" s="24"/>
      <c r="K16" s="95">
        <v>957</v>
      </c>
      <c r="L16" s="95"/>
      <c r="M16" s="64"/>
      <c r="N16" s="14">
        <f>I16/H16</f>
        <v>646.6666666666666</v>
      </c>
      <c r="O16" s="37">
        <v>9</v>
      </c>
      <c r="P16" s="22">
        <v>12303</v>
      </c>
      <c r="Q16" s="22"/>
      <c r="R16" s="22">
        <v>2403</v>
      </c>
      <c r="S16" s="22"/>
      <c r="T16" s="64"/>
      <c r="U16" s="74"/>
      <c r="V16" s="14">
        <f>P16/O16</f>
        <v>1367</v>
      </c>
      <c r="W16" s="74">
        <f>SUM(U16,P16)</f>
        <v>12303</v>
      </c>
      <c r="X16" s="74"/>
      <c r="Y16" s="75">
        <f>SUM(X16,R16)</f>
        <v>2403</v>
      </c>
    </row>
    <row r="17" spans="1:25" ht="12.75">
      <c r="A17" s="72">
        <v>4</v>
      </c>
      <c r="B17" s="72">
        <v>1</v>
      </c>
      <c r="C17" s="4" t="s">
        <v>60</v>
      </c>
      <c r="D17" s="4" t="s">
        <v>61</v>
      </c>
      <c r="E17" s="15" t="s">
        <v>49</v>
      </c>
      <c r="F17" s="15" t="s">
        <v>42</v>
      </c>
      <c r="G17" s="37">
        <v>5</v>
      </c>
      <c r="H17" s="37">
        <v>22</v>
      </c>
      <c r="I17" s="24">
        <v>3817</v>
      </c>
      <c r="J17" s="24">
        <v>10225</v>
      </c>
      <c r="K17" s="99">
        <v>662</v>
      </c>
      <c r="L17" s="99">
        <v>1880</v>
      </c>
      <c r="M17" s="64">
        <f>(I17/J17*100)-100</f>
        <v>-62.66992665036675</v>
      </c>
      <c r="N17" s="14">
        <f>I17/H17</f>
        <v>173.5</v>
      </c>
      <c r="O17" s="73">
        <v>22</v>
      </c>
      <c r="P17" s="22">
        <v>10551</v>
      </c>
      <c r="Q17" s="22">
        <v>21513</v>
      </c>
      <c r="R17" s="22">
        <v>2174</v>
      </c>
      <c r="S17" s="22">
        <v>4071</v>
      </c>
      <c r="T17" s="64">
        <f>(P17/Q17*100)-100</f>
        <v>-50.95523636870729</v>
      </c>
      <c r="U17" s="74">
        <v>126811</v>
      </c>
      <c r="V17" s="24">
        <f>P17/O17</f>
        <v>479.59090909090907</v>
      </c>
      <c r="W17" s="74">
        <f>SUM(U17,P17)</f>
        <v>137362</v>
      </c>
      <c r="X17" s="74">
        <v>24309</v>
      </c>
      <c r="Y17" s="75">
        <f>SUM(X17,R17)</f>
        <v>26483</v>
      </c>
    </row>
    <row r="18" spans="1:25" ht="13.5" customHeight="1">
      <c r="A18" s="72">
        <v>5</v>
      </c>
      <c r="B18" s="72">
        <v>3</v>
      </c>
      <c r="C18" s="4" t="s">
        <v>69</v>
      </c>
      <c r="D18" s="4" t="s">
        <v>70</v>
      </c>
      <c r="E18" s="15" t="s">
        <v>55</v>
      </c>
      <c r="F18" s="15" t="s">
        <v>42</v>
      </c>
      <c r="G18" s="37">
        <v>2</v>
      </c>
      <c r="H18" s="37">
        <v>9</v>
      </c>
      <c r="I18" s="14">
        <v>3459</v>
      </c>
      <c r="J18" s="14">
        <v>9286</v>
      </c>
      <c r="K18" s="24">
        <v>614</v>
      </c>
      <c r="L18" s="24">
        <v>1710</v>
      </c>
      <c r="M18" s="64">
        <f>(I18/J18*100)-100</f>
        <v>-62.75037691147965</v>
      </c>
      <c r="N18" s="14">
        <f>I18/H18</f>
        <v>384.3333333333333</v>
      </c>
      <c r="O18" s="73">
        <v>9</v>
      </c>
      <c r="P18" s="14">
        <v>8982</v>
      </c>
      <c r="Q18" s="14">
        <v>16899</v>
      </c>
      <c r="R18" s="14">
        <v>1934</v>
      </c>
      <c r="S18" s="14">
        <v>3311</v>
      </c>
      <c r="T18" s="64">
        <f>(P18/Q18*100)-100</f>
        <v>-46.848925971951004</v>
      </c>
      <c r="U18" s="74">
        <v>17262</v>
      </c>
      <c r="V18" s="24">
        <f>P18/O18</f>
        <v>998</v>
      </c>
      <c r="W18" s="74">
        <f>SUM(U18,P18)</f>
        <v>26244</v>
      </c>
      <c r="X18" s="74">
        <v>3375</v>
      </c>
      <c r="Y18" s="75">
        <f>SUM(X18,R18)</f>
        <v>5309</v>
      </c>
    </row>
    <row r="19" spans="1:25" ht="12.75">
      <c r="A19" s="72">
        <v>6</v>
      </c>
      <c r="B19" s="72" t="s">
        <v>65</v>
      </c>
      <c r="C19" s="4" t="s">
        <v>75</v>
      </c>
      <c r="D19" s="4" t="s">
        <v>76</v>
      </c>
      <c r="E19" s="15" t="s">
        <v>54</v>
      </c>
      <c r="F19" s="15" t="s">
        <v>36</v>
      </c>
      <c r="G19" s="37">
        <v>1</v>
      </c>
      <c r="H19" s="37">
        <v>9</v>
      </c>
      <c r="I19" s="24">
        <v>3121</v>
      </c>
      <c r="J19" s="24"/>
      <c r="K19" s="14">
        <v>570</v>
      </c>
      <c r="L19" s="14"/>
      <c r="M19" s="64"/>
      <c r="N19" s="14">
        <f>I19/H19</f>
        <v>346.77777777777777</v>
      </c>
      <c r="O19" s="73">
        <v>9</v>
      </c>
      <c r="P19" s="14">
        <v>8349</v>
      </c>
      <c r="Q19" s="14"/>
      <c r="R19" s="14">
        <v>1776</v>
      </c>
      <c r="S19" s="14"/>
      <c r="T19" s="64"/>
      <c r="U19" s="74"/>
      <c r="V19" s="14">
        <f>P19/O19</f>
        <v>927.6666666666666</v>
      </c>
      <c r="W19" s="74">
        <f>SUM(U19,P19)</f>
        <v>8349</v>
      </c>
      <c r="X19" s="74"/>
      <c r="Y19" s="75">
        <f>SUM(X19,R19)</f>
        <v>1776</v>
      </c>
    </row>
    <row r="20" spans="1:25" ht="12.75">
      <c r="A20" s="72">
        <v>7</v>
      </c>
      <c r="B20" s="72">
        <v>4</v>
      </c>
      <c r="C20" s="4" t="s">
        <v>52</v>
      </c>
      <c r="D20" s="4" t="s">
        <v>53</v>
      </c>
      <c r="E20" s="15" t="s">
        <v>54</v>
      </c>
      <c r="F20" s="15" t="s">
        <v>36</v>
      </c>
      <c r="G20" s="37">
        <v>11</v>
      </c>
      <c r="H20" s="37">
        <v>9</v>
      </c>
      <c r="I20" s="24">
        <v>3070</v>
      </c>
      <c r="J20" s="24">
        <v>4541</v>
      </c>
      <c r="K20" s="22">
        <v>553</v>
      </c>
      <c r="L20" s="22">
        <v>812</v>
      </c>
      <c r="M20" s="64">
        <f>(I20/J20*100)-100</f>
        <v>-32.39374587095354</v>
      </c>
      <c r="N20" s="14">
        <f>I20/H20</f>
        <v>341.1111111111111</v>
      </c>
      <c r="O20" s="37">
        <v>9</v>
      </c>
      <c r="P20" s="22">
        <v>7925</v>
      </c>
      <c r="Q20" s="22">
        <v>9840</v>
      </c>
      <c r="R20" s="22">
        <v>1610</v>
      </c>
      <c r="S20" s="22">
        <v>1932</v>
      </c>
      <c r="T20" s="64">
        <f>(P20/Q20*100)-100</f>
        <v>-19.46138211382113</v>
      </c>
      <c r="U20" s="74">
        <v>188512</v>
      </c>
      <c r="V20" s="14">
        <f>P20/O20</f>
        <v>880.5555555555555</v>
      </c>
      <c r="W20" s="74">
        <f>SUM(U20,P20)</f>
        <v>196437</v>
      </c>
      <c r="X20" s="74">
        <v>37563</v>
      </c>
      <c r="Y20" s="75">
        <f>SUM(X20,R20)</f>
        <v>39173</v>
      </c>
    </row>
    <row r="21" spans="1:25" ht="12.75">
      <c r="A21" s="72">
        <v>8</v>
      </c>
      <c r="B21" s="72">
        <v>5</v>
      </c>
      <c r="C21" s="4" t="s">
        <v>58</v>
      </c>
      <c r="D21" s="4" t="s">
        <v>59</v>
      </c>
      <c r="E21" s="15" t="s">
        <v>54</v>
      </c>
      <c r="F21" s="15" t="s">
        <v>36</v>
      </c>
      <c r="G21" s="37">
        <v>7</v>
      </c>
      <c r="H21" s="37">
        <v>9</v>
      </c>
      <c r="I21" s="14">
        <v>1998</v>
      </c>
      <c r="J21" s="14">
        <v>3923</v>
      </c>
      <c r="K21" s="14">
        <v>353</v>
      </c>
      <c r="L21" s="14">
        <v>695</v>
      </c>
      <c r="M21" s="64">
        <f>(I21/J21*100)-100</f>
        <v>-49.06958959979607</v>
      </c>
      <c r="N21" s="14">
        <f>I21/H21</f>
        <v>222</v>
      </c>
      <c r="O21" s="73">
        <v>9</v>
      </c>
      <c r="P21" s="14">
        <v>4806</v>
      </c>
      <c r="Q21" s="14">
        <v>7906</v>
      </c>
      <c r="R21" s="14">
        <v>959</v>
      </c>
      <c r="S21" s="14">
        <v>1543</v>
      </c>
      <c r="T21" s="64">
        <f>(P21/Q21*100)-100</f>
        <v>-39.210726030862645</v>
      </c>
      <c r="U21" s="24">
        <v>77651</v>
      </c>
      <c r="V21" s="14">
        <f>P21/O21</f>
        <v>534</v>
      </c>
      <c r="W21" s="74">
        <f>SUM(U21,P21)</f>
        <v>82457</v>
      </c>
      <c r="X21" s="74">
        <v>15291</v>
      </c>
      <c r="Y21" s="75">
        <f>SUM(X21,R21)</f>
        <v>16250</v>
      </c>
    </row>
    <row r="22" spans="1:25" ht="12.75">
      <c r="A22" s="72">
        <v>9</v>
      </c>
      <c r="B22" s="72">
        <v>6</v>
      </c>
      <c r="C22" s="4" t="s">
        <v>56</v>
      </c>
      <c r="D22" s="4" t="s">
        <v>57</v>
      </c>
      <c r="E22" s="15" t="s">
        <v>47</v>
      </c>
      <c r="F22" s="15" t="s">
        <v>48</v>
      </c>
      <c r="G22" s="37">
        <v>8</v>
      </c>
      <c r="H22" s="37">
        <v>16</v>
      </c>
      <c r="I22" s="24">
        <v>1711</v>
      </c>
      <c r="J22" s="24">
        <v>2920</v>
      </c>
      <c r="K22" s="98">
        <v>309</v>
      </c>
      <c r="L22" s="98">
        <v>522</v>
      </c>
      <c r="M22" s="64">
        <f>(I22/J22*100)-100</f>
        <v>-41.40410958904109</v>
      </c>
      <c r="N22" s="14">
        <f>I22/H22</f>
        <v>106.9375</v>
      </c>
      <c r="O22" s="38">
        <v>16</v>
      </c>
      <c r="P22" s="14">
        <v>4670</v>
      </c>
      <c r="Q22" s="14">
        <v>6813</v>
      </c>
      <c r="R22" s="14">
        <v>963</v>
      </c>
      <c r="S22" s="14">
        <v>1316</v>
      </c>
      <c r="T22" s="64">
        <f>(P22/Q22*100)-100</f>
        <v>-31.454572141494197</v>
      </c>
      <c r="U22" s="74">
        <v>89628</v>
      </c>
      <c r="V22" s="14">
        <f>P22/O22</f>
        <v>291.875</v>
      </c>
      <c r="W22" s="74">
        <f>SUM(U22,P22)</f>
        <v>94298</v>
      </c>
      <c r="X22" s="74">
        <v>17411</v>
      </c>
      <c r="Y22" s="75">
        <f>SUM(X22,R22)</f>
        <v>18374</v>
      </c>
    </row>
    <row r="23" spans="1:25" ht="12.75">
      <c r="A23" s="72">
        <v>10</v>
      </c>
      <c r="B23" s="72" t="s">
        <v>65</v>
      </c>
      <c r="C23" s="4" t="s">
        <v>83</v>
      </c>
      <c r="D23" s="4" t="s">
        <v>83</v>
      </c>
      <c r="E23" s="15" t="s">
        <v>46</v>
      </c>
      <c r="F23" s="15" t="s">
        <v>68</v>
      </c>
      <c r="G23" s="37">
        <v>1</v>
      </c>
      <c r="H23" s="37">
        <v>3</v>
      </c>
      <c r="I23" s="24">
        <v>543</v>
      </c>
      <c r="J23" s="24"/>
      <c r="K23" s="24">
        <v>93</v>
      </c>
      <c r="L23" s="24"/>
      <c r="M23" s="64"/>
      <c r="N23" s="14">
        <f>I23/H23</f>
        <v>181</v>
      </c>
      <c r="O23" s="37">
        <v>3</v>
      </c>
      <c r="P23" s="14">
        <v>1650</v>
      </c>
      <c r="Q23" s="14"/>
      <c r="R23" s="14">
        <v>320</v>
      </c>
      <c r="S23" s="14"/>
      <c r="T23" s="64"/>
      <c r="U23" s="74"/>
      <c r="V23" s="14">
        <f>P23/O23</f>
        <v>550</v>
      </c>
      <c r="W23" s="74">
        <f>SUM(U23,P23)</f>
        <v>1650</v>
      </c>
      <c r="X23" s="76"/>
      <c r="Y23" s="75">
        <f>SUM(X23,R23)</f>
        <v>320</v>
      </c>
    </row>
    <row r="24" spans="1:25" ht="12.75">
      <c r="A24" s="72">
        <v>11</v>
      </c>
      <c r="B24" s="72">
        <v>11</v>
      </c>
      <c r="C24" s="4" t="s">
        <v>66</v>
      </c>
      <c r="D24" s="4" t="s">
        <v>67</v>
      </c>
      <c r="E24" s="15" t="s">
        <v>46</v>
      </c>
      <c r="F24" s="15" t="s">
        <v>68</v>
      </c>
      <c r="G24" s="37">
        <v>2</v>
      </c>
      <c r="H24" s="37">
        <v>3</v>
      </c>
      <c r="I24" s="95">
        <v>631</v>
      </c>
      <c r="J24" s="95">
        <v>1067</v>
      </c>
      <c r="K24" s="99">
        <v>110</v>
      </c>
      <c r="L24" s="99">
        <v>195</v>
      </c>
      <c r="M24" s="64">
        <f>(I24/J24*100)-100</f>
        <v>-40.862230552952205</v>
      </c>
      <c r="N24" s="14">
        <f>I24/H24</f>
        <v>210.33333333333334</v>
      </c>
      <c r="O24" s="73">
        <v>3</v>
      </c>
      <c r="P24" s="22">
        <v>1593</v>
      </c>
      <c r="Q24" s="22">
        <v>2198</v>
      </c>
      <c r="R24" s="22">
        <v>303</v>
      </c>
      <c r="S24" s="22">
        <v>441</v>
      </c>
      <c r="T24" s="64">
        <f>(P24/Q24*100)-100</f>
        <v>-27.52502274795269</v>
      </c>
      <c r="U24" s="74">
        <v>2198</v>
      </c>
      <c r="V24" s="14">
        <f>P24/O24</f>
        <v>531</v>
      </c>
      <c r="W24" s="74">
        <f>SUM(U24,P24)</f>
        <v>3791</v>
      </c>
      <c r="X24" s="76">
        <v>441</v>
      </c>
      <c r="Y24" s="75">
        <f>SUM(X24,R24)</f>
        <v>744</v>
      </c>
    </row>
    <row r="25" spans="1:25" ht="12.75" customHeight="1">
      <c r="A25" s="72">
        <v>12</v>
      </c>
      <c r="B25" s="72" t="s">
        <v>65</v>
      </c>
      <c r="C25" s="4" t="s">
        <v>82</v>
      </c>
      <c r="D25" s="4" t="s">
        <v>82</v>
      </c>
      <c r="E25" s="15" t="s">
        <v>46</v>
      </c>
      <c r="F25" s="15" t="s">
        <v>81</v>
      </c>
      <c r="G25" s="37">
        <v>2</v>
      </c>
      <c r="H25" s="37">
        <v>1</v>
      </c>
      <c r="I25" s="24">
        <v>503</v>
      </c>
      <c r="J25" s="24"/>
      <c r="K25" s="98">
        <v>108</v>
      </c>
      <c r="L25" s="98"/>
      <c r="M25" s="64"/>
      <c r="N25" s="14">
        <f>I25/H25</f>
        <v>503</v>
      </c>
      <c r="O25" s="73">
        <v>2</v>
      </c>
      <c r="P25" s="93">
        <v>1215</v>
      </c>
      <c r="Q25" s="93"/>
      <c r="R25" s="101">
        <v>275</v>
      </c>
      <c r="S25" s="101"/>
      <c r="T25" s="64"/>
      <c r="U25" s="76"/>
      <c r="V25" s="14">
        <f>P25/O25</f>
        <v>607.5</v>
      </c>
      <c r="W25" s="74">
        <f>SUM(U25,P25)</f>
        <v>1215</v>
      </c>
      <c r="X25" s="74"/>
      <c r="Y25" s="75">
        <f>SUM(X25,R25)</f>
        <v>275</v>
      </c>
    </row>
    <row r="26" spans="1:25" ht="12.75" customHeight="1">
      <c r="A26" s="72">
        <v>13</v>
      </c>
      <c r="B26" s="72" t="s">
        <v>65</v>
      </c>
      <c r="C26" s="89" t="s">
        <v>79</v>
      </c>
      <c r="D26" s="89" t="s">
        <v>80</v>
      </c>
      <c r="E26" s="15" t="s">
        <v>46</v>
      </c>
      <c r="F26" s="15" t="s">
        <v>81</v>
      </c>
      <c r="G26" s="37">
        <v>1</v>
      </c>
      <c r="H26" s="37">
        <v>1</v>
      </c>
      <c r="I26" s="14">
        <v>250</v>
      </c>
      <c r="J26" s="14"/>
      <c r="K26" s="14">
        <v>54</v>
      </c>
      <c r="L26" s="14"/>
      <c r="M26" s="64"/>
      <c r="N26" s="14">
        <f>I26/H26</f>
        <v>250</v>
      </c>
      <c r="O26" s="73">
        <v>1</v>
      </c>
      <c r="P26" s="14">
        <v>935</v>
      </c>
      <c r="Q26" s="14"/>
      <c r="R26" s="14">
        <v>318</v>
      </c>
      <c r="S26" s="14"/>
      <c r="T26" s="64"/>
      <c r="U26" s="76">
        <v>1566</v>
      </c>
      <c r="V26" s="14">
        <f>P26/O26</f>
        <v>935</v>
      </c>
      <c r="W26" s="74">
        <f>SUM(U26,P26)</f>
        <v>2501</v>
      </c>
      <c r="X26" s="74">
        <v>327</v>
      </c>
      <c r="Y26" s="75">
        <f>SUM(X26,R26)</f>
        <v>645</v>
      </c>
    </row>
    <row r="27" spans="1:25" ht="12.75">
      <c r="A27" s="72">
        <v>14</v>
      </c>
      <c r="B27" s="72">
        <v>7</v>
      </c>
      <c r="C27" s="4" t="s">
        <v>50</v>
      </c>
      <c r="D27" s="4" t="s">
        <v>51</v>
      </c>
      <c r="E27" s="15" t="s">
        <v>49</v>
      </c>
      <c r="F27" s="15" t="s">
        <v>42</v>
      </c>
      <c r="G27" s="37">
        <v>13</v>
      </c>
      <c r="H27" s="37">
        <v>9</v>
      </c>
      <c r="I27" s="24">
        <v>266</v>
      </c>
      <c r="J27" s="24">
        <v>2167</v>
      </c>
      <c r="K27" s="14">
        <v>48</v>
      </c>
      <c r="L27" s="14">
        <v>367</v>
      </c>
      <c r="M27" s="64">
        <f>(I27/J27*100)-100</f>
        <v>-87.72496538994001</v>
      </c>
      <c r="N27" s="14">
        <f>I27/H27</f>
        <v>29.555555555555557</v>
      </c>
      <c r="O27" s="38">
        <v>9</v>
      </c>
      <c r="P27" s="14">
        <v>693</v>
      </c>
      <c r="Q27" s="14">
        <v>4141</v>
      </c>
      <c r="R27" s="14">
        <v>151</v>
      </c>
      <c r="S27" s="14">
        <v>758</v>
      </c>
      <c r="T27" s="64">
        <f>(P27/Q27*100)-100</f>
        <v>-83.26491185703937</v>
      </c>
      <c r="U27" s="74">
        <v>162931</v>
      </c>
      <c r="V27" s="14">
        <f>P27/O27</f>
        <v>77</v>
      </c>
      <c r="W27" s="74">
        <f>SUM(U27,P27)</f>
        <v>163624</v>
      </c>
      <c r="X27" s="76">
        <v>31549</v>
      </c>
      <c r="Y27" s="75">
        <f>SUM(X27,R27)</f>
        <v>31700</v>
      </c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24"/>
      <c r="J28" s="24"/>
      <c r="K28" s="97"/>
      <c r="L28" s="97"/>
      <c r="M28" s="64"/>
      <c r="N28" s="14"/>
      <c r="O28" s="38"/>
      <c r="P28" s="14"/>
      <c r="Q28" s="14"/>
      <c r="R28" s="14"/>
      <c r="S28" s="14"/>
      <c r="T28" s="64"/>
      <c r="U28" s="74"/>
      <c r="V28" s="14"/>
      <c r="W28" s="74"/>
      <c r="X28" s="74"/>
      <c r="Y28" s="75"/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24"/>
      <c r="L29" s="24"/>
      <c r="M29" s="64"/>
      <c r="N29" s="14"/>
      <c r="O29" s="38"/>
      <c r="P29" s="14"/>
      <c r="Q29" s="14"/>
      <c r="R29" s="14"/>
      <c r="S29" s="14"/>
      <c r="T29" s="64"/>
      <c r="U29" s="90"/>
      <c r="V29" s="14"/>
      <c r="W29" s="74"/>
      <c r="X29" s="74"/>
      <c r="Y29" s="75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95"/>
      <c r="J30" s="95"/>
      <c r="K30" s="96"/>
      <c r="L30" s="96"/>
      <c r="M30" s="64"/>
      <c r="N30" s="14"/>
      <c r="O30" s="73"/>
      <c r="P30" s="14"/>
      <c r="Q30" s="14"/>
      <c r="R30" s="14"/>
      <c r="S30" s="14"/>
      <c r="T30" s="64"/>
      <c r="U30" s="74"/>
      <c r="V30" s="14"/>
      <c r="W30" s="74"/>
      <c r="X30" s="74"/>
      <c r="Y30" s="75"/>
    </row>
    <row r="31" spans="1:25" ht="12.75">
      <c r="A31" s="72">
        <v>18</v>
      </c>
      <c r="B31" s="72"/>
      <c r="C31" s="94"/>
      <c r="D31" s="4"/>
      <c r="E31" s="15"/>
      <c r="F31" s="15"/>
      <c r="G31" s="37"/>
      <c r="H31" s="37"/>
      <c r="I31" s="24"/>
      <c r="J31" s="24"/>
      <c r="K31" s="95"/>
      <c r="L31" s="95"/>
      <c r="M31" s="64"/>
      <c r="N31" s="14"/>
      <c r="O31" s="73"/>
      <c r="P31" s="14"/>
      <c r="Q31" s="14"/>
      <c r="R31" s="14"/>
      <c r="S31" s="14"/>
      <c r="T31" s="64"/>
      <c r="U31" s="10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133</v>
      </c>
      <c r="I34" s="31">
        <f>SUM(I14:I33)</f>
        <v>37447</v>
      </c>
      <c r="J34" s="31">
        <f>SUM(J14:J33)</f>
        <v>45259</v>
      </c>
      <c r="K34" s="31">
        <f>SUM(K14:K33)</f>
        <v>6593</v>
      </c>
      <c r="L34" s="31">
        <f>SUM(L14:L33)</f>
        <v>7970</v>
      </c>
      <c r="M34" s="68">
        <f>(I34/J34*100)-100</f>
        <v>-17.260655339269533</v>
      </c>
      <c r="N34" s="32">
        <f>I34/H34</f>
        <v>281.5563909774436</v>
      </c>
      <c r="O34" s="34">
        <f>SUM(O14:O33)</f>
        <v>134</v>
      </c>
      <c r="P34" s="31">
        <f>SUM(P14:P33)</f>
        <v>95409</v>
      </c>
      <c r="Q34" s="31">
        <v>348995</v>
      </c>
      <c r="R34" s="31">
        <f>SUM(R14:R33)</f>
        <v>19589</v>
      </c>
      <c r="S34" s="31">
        <v>70166</v>
      </c>
      <c r="T34" s="68">
        <f>(P34/Q34*100)-100</f>
        <v>-72.66178598547256</v>
      </c>
      <c r="U34" s="31">
        <f>SUM(U14:U33)</f>
        <v>759531</v>
      </c>
      <c r="V34" s="86">
        <f>P34/O34</f>
        <v>712.0074626865671</v>
      </c>
      <c r="W34" s="88">
        <f>SUM(U34,P34)</f>
        <v>854940</v>
      </c>
      <c r="X34" s="87">
        <f>SUM(X14:X33)</f>
        <v>147310</v>
      </c>
      <c r="Y34" s="35">
        <f>SUM(Y14:Y33)</f>
        <v>166899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18 - Jul</v>
      </c>
      <c r="L4" s="20"/>
      <c r="M4" s="62" t="str">
        <f>'WEEKLY COMPETITIVE REPORT'!M4</f>
        <v>20 - Jul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0.741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17 - Jul</v>
      </c>
      <c r="L5" s="7"/>
      <c r="M5" s="63" t="str">
        <f>'WEEKLY COMPETITIVE REPORT'!M5</f>
        <v>23 - Jul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41844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PLANES 2: FIRE &amp; RESCUE</v>
      </c>
      <c r="D14" s="4" t="str">
        <f>'WEEKLY COMPETITIVE REPORT'!D14</f>
        <v>AVIONI 2: V AKCIJI</v>
      </c>
      <c r="E14" s="4" t="str">
        <f>'WEEKLY COMPETITIVE REPORT'!E14</f>
        <v>BVI</v>
      </c>
      <c r="F14" s="4" t="str">
        <f>'WEEKLY COMPETITIVE REPORT'!F14</f>
        <v>CENEX</v>
      </c>
      <c r="G14" s="37">
        <f>'WEEKLY COMPETITIVE REPORT'!G14</f>
        <v>1</v>
      </c>
      <c r="H14" s="37">
        <f>'WEEKLY COMPETITIVE REPORT'!H14</f>
        <v>22</v>
      </c>
      <c r="I14" s="14">
        <f>'WEEKLY COMPETITIVE REPORT'!I14/Y4</f>
        <v>9070.17543859649</v>
      </c>
      <c r="J14" s="14">
        <f>'WEEKLY COMPETITIVE REPORT'!J14/Y4</f>
        <v>0</v>
      </c>
      <c r="K14" s="22">
        <f>'WEEKLY COMPETITIVE REPORT'!K14</f>
        <v>1259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412.2807017543859</v>
      </c>
      <c r="O14" s="37">
        <f>'WEEKLY COMPETITIVE REPORT'!O14</f>
        <v>22</v>
      </c>
      <c r="P14" s="14">
        <f>'WEEKLY COMPETITIVE REPORT'!P14/Y4</f>
        <v>25898.785425101214</v>
      </c>
      <c r="Q14" s="14">
        <f>'WEEKLY COMPETITIVE REPORT'!Q14/Y4</f>
        <v>0</v>
      </c>
      <c r="R14" s="22">
        <f>'WEEKLY COMPETITIVE REPORT'!R14</f>
        <v>4058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0</v>
      </c>
      <c r="V14" s="14">
        <f aca="true" t="shared" si="1" ref="V14:V20">P14/O14</f>
        <v>1177.2175193227824</v>
      </c>
      <c r="W14" s="25">
        <f aca="true" t="shared" si="2" ref="W14:W20">P14+U14</f>
        <v>25898.785425101214</v>
      </c>
      <c r="X14" s="22">
        <f>'WEEKLY COMPETITIVE REPORT'!X14</f>
        <v>0</v>
      </c>
      <c r="Y14" s="56">
        <f>'WEEKLY COMPETITIVE REPORT'!Y14</f>
        <v>4058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TRANSFORMERS: AGE OF EXTINCTION</v>
      </c>
      <c r="D15" s="4" t="str">
        <f>'WEEKLY COMPETITIVE REPORT'!D15</f>
        <v>TRANSFORMERJI: DOBA IZUMRTJA</v>
      </c>
      <c r="E15" s="4" t="str">
        <f>'WEEKLY COMPETITIVE REPORT'!E15</f>
        <v>PAR</v>
      </c>
      <c r="F15" s="4" t="str">
        <f>'WEEKLY COMPETITIVE REPORT'!F15</f>
        <v>Karantanija</v>
      </c>
      <c r="G15" s="37">
        <f>'WEEKLY COMPETITIVE REPORT'!G15</f>
        <v>4</v>
      </c>
      <c r="H15" s="37">
        <f>'WEEKLY COMPETITIVE REPORT'!H15</f>
        <v>11</v>
      </c>
      <c r="I15" s="14">
        <f>'WEEKLY COMPETITIVE REPORT'!I15/Y4</f>
        <v>7472.334682860998</v>
      </c>
      <c r="J15" s="14">
        <f>'WEEKLY COMPETITIVE REPORT'!J15/Y4</f>
        <v>15020.242914979757</v>
      </c>
      <c r="K15" s="22">
        <f>'WEEKLY COMPETITIVE REPORT'!K15</f>
        <v>903</v>
      </c>
      <c r="L15" s="22">
        <f>'WEEKLY COMPETITIVE REPORT'!L15</f>
        <v>1789</v>
      </c>
      <c r="M15" s="64">
        <f>'WEEKLY COMPETITIVE REPORT'!M15</f>
        <v>-50.25157232704402</v>
      </c>
      <c r="N15" s="14">
        <f t="shared" si="0"/>
        <v>679.3031529873634</v>
      </c>
      <c r="O15" s="37">
        <f>'WEEKLY COMPETITIVE REPORT'!O15</f>
        <v>11</v>
      </c>
      <c r="P15" s="14">
        <f>'WEEKLY COMPETITIVE REPORT'!P15/Y4</f>
        <v>16931.174089068827</v>
      </c>
      <c r="Q15" s="14">
        <f>'WEEKLY COMPETITIVE REPORT'!Q15/Y4</f>
        <v>28665.31713900135</v>
      </c>
      <c r="R15" s="22">
        <f>'WEEKLY COMPETITIVE REPORT'!R15</f>
        <v>2345</v>
      </c>
      <c r="S15" s="22">
        <f>'WEEKLY COMPETITIVE REPORT'!S15</f>
        <v>3764</v>
      </c>
      <c r="T15" s="64">
        <f>'WEEKLY COMPETITIVE REPORT'!T15</f>
        <v>-40.93498422861447</v>
      </c>
      <c r="U15" s="14">
        <f>'WEEKLY COMPETITIVE REPORT'!U15/Y4</f>
        <v>125468.28609986504</v>
      </c>
      <c r="V15" s="14">
        <f t="shared" si="1"/>
        <v>1539.1976444608024</v>
      </c>
      <c r="W15" s="25">
        <f t="shared" si="2"/>
        <v>142399.46018893388</v>
      </c>
      <c r="X15" s="22">
        <f>'WEEKLY COMPETITIVE REPORT'!X15</f>
        <v>17044</v>
      </c>
      <c r="Y15" s="56">
        <f>'WEEKLY COMPETITIVE REPORT'!Y15</f>
        <v>19389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DAWN OF THE PLANET OF THE APES</v>
      </c>
      <c r="D16" s="4" t="str">
        <f>'WEEKLY COMPETITIVE REPORT'!D16</f>
        <v>ZORA PLANETA OPIC</v>
      </c>
      <c r="E16" s="4" t="str">
        <f>'WEEKLY COMPETITIVE REPORT'!E16</f>
        <v>FOX</v>
      </c>
      <c r="F16" s="4" t="str">
        <f>'WEEKLY COMPETITIVE REPORT'!F16</f>
        <v>Blitz</v>
      </c>
      <c r="G16" s="37">
        <f>'WEEKLY COMPETITIVE REPORT'!G16</f>
        <v>1</v>
      </c>
      <c r="H16" s="37">
        <f>'WEEKLY COMPETITIVE REPORT'!H16</f>
        <v>9</v>
      </c>
      <c r="I16" s="14">
        <f>'WEEKLY COMPETITIVE REPORT'!I16/Y4</f>
        <v>7854.251012145749</v>
      </c>
      <c r="J16" s="14">
        <f>'WEEKLY COMPETITIVE REPORT'!J16/Y4</f>
        <v>0</v>
      </c>
      <c r="K16" s="22">
        <f>'WEEKLY COMPETITIVE REPORT'!K16</f>
        <v>957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872.6945569050832</v>
      </c>
      <c r="O16" s="37">
        <f>'WEEKLY COMPETITIVE REPORT'!O16</f>
        <v>9</v>
      </c>
      <c r="P16" s="14">
        <f>'WEEKLY COMPETITIVE REPORT'!P16/Y4</f>
        <v>16603.23886639676</v>
      </c>
      <c r="Q16" s="14">
        <f>'WEEKLY COMPETITIVE REPORT'!Q16/Y4</f>
        <v>0</v>
      </c>
      <c r="R16" s="22">
        <f>'WEEKLY COMPETITIVE REPORT'!R16</f>
        <v>2403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0</v>
      </c>
      <c r="V16" s="14">
        <f t="shared" si="1"/>
        <v>1844.8043184885291</v>
      </c>
      <c r="W16" s="25">
        <f t="shared" si="2"/>
        <v>16603.23886639676</v>
      </c>
      <c r="X16" s="22">
        <f>'WEEKLY COMPETITIVE REPORT'!X16</f>
        <v>0</v>
      </c>
      <c r="Y16" s="56">
        <f>'WEEKLY COMPETITIVE REPORT'!Y16</f>
        <v>2403</v>
      </c>
    </row>
    <row r="17" spans="1:25" ht="12.75">
      <c r="A17" s="50">
        <v>4</v>
      </c>
      <c r="B17" s="4">
        <f>'WEEKLY COMPETITIVE REPORT'!B17</f>
        <v>1</v>
      </c>
      <c r="C17" s="4" t="str">
        <f>'WEEKLY COMPETITIVE REPORT'!C17</f>
        <v>HOW TO TRAIN YOUR DRAGON 2</v>
      </c>
      <c r="D17" s="4" t="str">
        <f>'WEEKLY COMPETITIVE REPORT'!D17</f>
        <v>KAKO IZURITI SVOJEGA ZMAJA 2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5</v>
      </c>
      <c r="H17" s="37">
        <f>'WEEKLY COMPETITIVE REPORT'!H17</f>
        <v>22</v>
      </c>
      <c r="I17" s="14">
        <f>'WEEKLY COMPETITIVE REPORT'!I17/Y4</f>
        <v>5151.147098515519</v>
      </c>
      <c r="J17" s="14">
        <f>'WEEKLY COMPETITIVE REPORT'!J17/Y4</f>
        <v>13798.920377867746</v>
      </c>
      <c r="K17" s="22">
        <f>'WEEKLY COMPETITIVE REPORT'!K17</f>
        <v>662</v>
      </c>
      <c r="L17" s="22">
        <f>'WEEKLY COMPETITIVE REPORT'!L17</f>
        <v>1880</v>
      </c>
      <c r="M17" s="64">
        <f>'WEEKLY COMPETITIVE REPORT'!M17</f>
        <v>-62.66992665036675</v>
      </c>
      <c r="N17" s="14">
        <f t="shared" si="0"/>
        <v>234.1430499325236</v>
      </c>
      <c r="O17" s="37">
        <f>'WEEKLY COMPETITIVE REPORT'!O17</f>
        <v>22</v>
      </c>
      <c r="P17" s="14">
        <f>'WEEKLY COMPETITIVE REPORT'!P17/Y4</f>
        <v>14238.866396761134</v>
      </c>
      <c r="Q17" s="14">
        <f>'WEEKLY COMPETITIVE REPORT'!Q17/Y4</f>
        <v>29032.388663967613</v>
      </c>
      <c r="R17" s="22">
        <f>'WEEKLY COMPETITIVE REPORT'!R17</f>
        <v>2174</v>
      </c>
      <c r="S17" s="22">
        <f>'WEEKLY COMPETITIVE REPORT'!S17</f>
        <v>4071</v>
      </c>
      <c r="T17" s="64">
        <f>'WEEKLY COMPETITIVE REPORT'!T17</f>
        <v>-50.95523636870729</v>
      </c>
      <c r="U17" s="14">
        <f>'WEEKLY COMPETITIVE REPORT'!U17/Y4</f>
        <v>171134.95276653173</v>
      </c>
      <c r="V17" s="14">
        <f t="shared" si="1"/>
        <v>647.2211998527788</v>
      </c>
      <c r="W17" s="25">
        <f t="shared" si="2"/>
        <v>185373.81916329285</v>
      </c>
      <c r="X17" s="22">
        <f>'WEEKLY COMPETITIVE REPORT'!X17</f>
        <v>24309</v>
      </c>
      <c r="Y17" s="56">
        <f>'WEEKLY COMPETITIVE REPORT'!Y17</f>
        <v>26483</v>
      </c>
    </row>
    <row r="18" spans="1:25" ht="13.5" customHeight="1">
      <c r="A18" s="50">
        <v>5</v>
      </c>
      <c r="B18" s="4">
        <f>'WEEKLY COMPETITIVE REPORT'!B18</f>
        <v>3</v>
      </c>
      <c r="C18" s="4" t="str">
        <f>'WEEKLY COMPETITIVE REPORT'!C18</f>
        <v>BLENDED</v>
      </c>
      <c r="D18" s="4" t="str">
        <f>'WEEKLY COMPETITIVE REPORT'!D18</f>
        <v>PA NE ŽE SPET TI</v>
      </c>
      <c r="E18" s="4" t="str">
        <f>'WEEKLY COMPETITIVE REPORT'!E18</f>
        <v>WB</v>
      </c>
      <c r="F18" s="4" t="str">
        <f>'WEEKLY COMPETITIVE REPORT'!F18</f>
        <v>Blitz</v>
      </c>
      <c r="G18" s="37">
        <f>'WEEKLY COMPETITIVE REPORT'!G18</f>
        <v>2</v>
      </c>
      <c r="H18" s="37">
        <f>'WEEKLY COMPETITIVE REPORT'!H18</f>
        <v>9</v>
      </c>
      <c r="I18" s="14">
        <f>'WEEKLY COMPETITIVE REPORT'!I18/Y4</f>
        <v>4668.016194331984</v>
      </c>
      <c r="J18" s="14">
        <f>'WEEKLY COMPETITIVE REPORT'!J18/Y4</f>
        <v>12531.713900134953</v>
      </c>
      <c r="K18" s="22">
        <f>'WEEKLY COMPETITIVE REPORT'!K18</f>
        <v>614</v>
      </c>
      <c r="L18" s="22">
        <f>'WEEKLY COMPETITIVE REPORT'!L18</f>
        <v>1710</v>
      </c>
      <c r="M18" s="64">
        <f>'WEEKLY COMPETITIVE REPORT'!M18</f>
        <v>-62.75037691147965</v>
      </c>
      <c r="N18" s="14">
        <f t="shared" si="0"/>
        <v>518.668466036887</v>
      </c>
      <c r="O18" s="37">
        <f>'WEEKLY COMPETITIVE REPORT'!O18</f>
        <v>9</v>
      </c>
      <c r="P18" s="14">
        <f>'WEEKLY COMPETITIVE REPORT'!P18/Y4</f>
        <v>12121.457489878543</v>
      </c>
      <c r="Q18" s="14">
        <f>'WEEKLY COMPETITIVE REPORT'!Q18/Y4</f>
        <v>22805.668016194333</v>
      </c>
      <c r="R18" s="22">
        <f>'WEEKLY COMPETITIVE REPORT'!R18</f>
        <v>1934</v>
      </c>
      <c r="S18" s="22">
        <f>'WEEKLY COMPETITIVE REPORT'!S18</f>
        <v>3311</v>
      </c>
      <c r="T18" s="64">
        <f>'WEEKLY COMPETITIVE REPORT'!T18</f>
        <v>-46.848925971951004</v>
      </c>
      <c r="U18" s="14">
        <f>'WEEKLY COMPETITIVE REPORT'!U18/Y4</f>
        <v>23295.546558704453</v>
      </c>
      <c r="V18" s="14">
        <f t="shared" si="1"/>
        <v>1346.8286099865047</v>
      </c>
      <c r="W18" s="25">
        <f t="shared" si="2"/>
        <v>35417.004048582996</v>
      </c>
      <c r="X18" s="22">
        <f>'WEEKLY COMPETITIVE REPORT'!X18</f>
        <v>3375</v>
      </c>
      <c r="Y18" s="56">
        <f>'WEEKLY COMPETITIVE REPORT'!Y18</f>
        <v>5309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THE PURGE: ANARCHY</v>
      </c>
      <c r="D19" s="4" t="str">
        <f>'WEEKLY COMPETITIVE REPORT'!D19</f>
        <v>PURGE: OČIŠČENJE</v>
      </c>
      <c r="E19" s="4" t="str">
        <f>'WEEKLY COMPETITIVE REPORT'!E19</f>
        <v>UNI</v>
      </c>
      <c r="F19" s="4" t="str">
        <f>'WEEKLY COMPETITIVE REPORT'!F19</f>
        <v>Karantanija</v>
      </c>
      <c r="G19" s="37">
        <f>'WEEKLY COMPETITIVE REPORT'!G19</f>
        <v>1</v>
      </c>
      <c r="H19" s="37">
        <f>'WEEKLY COMPETITIVE REPORT'!H19</f>
        <v>9</v>
      </c>
      <c r="I19" s="14">
        <f>'WEEKLY COMPETITIVE REPORT'!I19/Y4</f>
        <v>4211.875843454791</v>
      </c>
      <c r="J19" s="14">
        <f>'WEEKLY COMPETITIVE REPORT'!J19/Y4</f>
        <v>0</v>
      </c>
      <c r="K19" s="22">
        <f>'WEEKLY COMPETITIVE REPORT'!K19</f>
        <v>570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467.98620482831006</v>
      </c>
      <c r="O19" s="37">
        <f>'WEEKLY COMPETITIVE REPORT'!O19</f>
        <v>9</v>
      </c>
      <c r="P19" s="14">
        <f>'WEEKLY COMPETITIVE REPORT'!P19/Y4</f>
        <v>11267.206477732794</v>
      </c>
      <c r="Q19" s="14">
        <f>'WEEKLY COMPETITIVE REPORT'!Q19/Y4</f>
        <v>0</v>
      </c>
      <c r="R19" s="22">
        <f>'WEEKLY COMPETITIVE REPORT'!R19</f>
        <v>1776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0</v>
      </c>
      <c r="V19" s="14">
        <f t="shared" si="1"/>
        <v>1251.9118308591994</v>
      </c>
      <c r="W19" s="25">
        <f t="shared" si="2"/>
        <v>11267.206477732794</v>
      </c>
      <c r="X19" s="22">
        <f>'WEEKLY COMPETITIVE REPORT'!X19</f>
        <v>0</v>
      </c>
      <c r="Y19" s="56">
        <f>'WEEKLY COMPETITIVE REPORT'!Y19</f>
        <v>1776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NEIGHBORS</v>
      </c>
      <c r="D20" s="4" t="str">
        <f>'WEEKLY COMPETITIVE REPORT'!D20</f>
        <v>SOSEDI</v>
      </c>
      <c r="E20" s="4" t="str">
        <f>'WEEKLY COMPETITIVE REPORT'!E20</f>
        <v>UNI</v>
      </c>
      <c r="F20" s="4" t="str">
        <f>'WEEKLY COMPETITIVE REPORT'!F20</f>
        <v>Karantanija</v>
      </c>
      <c r="G20" s="37">
        <f>'WEEKLY COMPETITIVE REPORT'!G20</f>
        <v>11</v>
      </c>
      <c r="H20" s="37">
        <f>'WEEKLY COMPETITIVE REPORT'!H20</f>
        <v>9</v>
      </c>
      <c r="I20" s="14">
        <f>'WEEKLY COMPETITIVE REPORT'!I20/Y4</f>
        <v>4143.049932523617</v>
      </c>
      <c r="J20" s="14">
        <f>'WEEKLY COMPETITIVE REPORT'!J20/Y4</f>
        <v>6128.205128205128</v>
      </c>
      <c r="K20" s="22">
        <f>'WEEKLY COMPETITIVE REPORT'!K20</f>
        <v>553</v>
      </c>
      <c r="L20" s="22">
        <f>'WEEKLY COMPETITIVE REPORT'!L20</f>
        <v>812</v>
      </c>
      <c r="M20" s="64">
        <f>'WEEKLY COMPETITIVE REPORT'!M20</f>
        <v>-32.39374587095354</v>
      </c>
      <c r="N20" s="14">
        <f t="shared" si="0"/>
        <v>460.338881391513</v>
      </c>
      <c r="O20" s="37">
        <f>'WEEKLY COMPETITIVE REPORT'!O20</f>
        <v>9</v>
      </c>
      <c r="P20" s="14">
        <f>'WEEKLY COMPETITIVE REPORT'!P20/Y4</f>
        <v>10695.006747638326</v>
      </c>
      <c r="Q20" s="14">
        <f>'WEEKLY COMPETITIVE REPORT'!Q20/Y4</f>
        <v>13279.352226720648</v>
      </c>
      <c r="R20" s="22">
        <f>'WEEKLY COMPETITIVE REPORT'!R20</f>
        <v>1610</v>
      </c>
      <c r="S20" s="22">
        <f>'WEEKLY COMPETITIVE REPORT'!S20</f>
        <v>1932</v>
      </c>
      <c r="T20" s="64">
        <f>'WEEKLY COMPETITIVE REPORT'!T20</f>
        <v>-19.46138211382113</v>
      </c>
      <c r="U20" s="14">
        <f>'WEEKLY COMPETITIVE REPORT'!U20/Y4</f>
        <v>254402.1592442645</v>
      </c>
      <c r="V20" s="14">
        <f t="shared" si="1"/>
        <v>1188.334083070925</v>
      </c>
      <c r="W20" s="25">
        <f t="shared" si="2"/>
        <v>265097.1659919028</v>
      </c>
      <c r="X20" s="22">
        <f>'WEEKLY COMPETITIVE REPORT'!X20</f>
        <v>37563</v>
      </c>
      <c r="Y20" s="56">
        <f>'WEEKLY COMPETITIVE REPORT'!Y20</f>
        <v>39173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MILLION WAYS TO DIE IN THE WEST</v>
      </c>
      <c r="D21" s="4" t="str">
        <f>'WEEKLY COMPETITIVE REPORT'!D21</f>
        <v>KAKO NE UMRETI NA ZAHODU</v>
      </c>
      <c r="E21" s="4" t="str">
        <f>'WEEKLY COMPETITIVE REPORT'!E21</f>
        <v>UNI</v>
      </c>
      <c r="F21" s="4" t="str">
        <f>'WEEKLY COMPETITIVE REPORT'!F21</f>
        <v>Karantanija</v>
      </c>
      <c r="G21" s="37">
        <f>'WEEKLY COMPETITIVE REPORT'!G21</f>
        <v>7</v>
      </c>
      <c r="H21" s="37">
        <f>'WEEKLY COMPETITIVE REPORT'!H21</f>
        <v>9</v>
      </c>
      <c r="I21" s="14">
        <f>'WEEKLY COMPETITIVE REPORT'!I21/Y4</f>
        <v>2696.3562753036435</v>
      </c>
      <c r="J21" s="14">
        <f>'WEEKLY COMPETITIVE REPORT'!J21/Y4</f>
        <v>5294.197031039136</v>
      </c>
      <c r="K21" s="22">
        <f>'WEEKLY COMPETITIVE REPORT'!K21</f>
        <v>353</v>
      </c>
      <c r="L21" s="22">
        <f>'WEEKLY COMPETITIVE REPORT'!L21</f>
        <v>695</v>
      </c>
      <c r="M21" s="64">
        <f>'WEEKLY COMPETITIVE REPORT'!M21</f>
        <v>-49.06958959979607</v>
      </c>
      <c r="N21" s="14">
        <f aca="true" t="shared" si="3" ref="N21:N33">I21/H21</f>
        <v>299.59514170040484</v>
      </c>
      <c r="O21" s="37">
        <f>'WEEKLY COMPETITIVE REPORT'!O21</f>
        <v>9</v>
      </c>
      <c r="P21" s="14">
        <f>'WEEKLY COMPETITIVE REPORT'!P21/Y4</f>
        <v>6485.82995951417</v>
      </c>
      <c r="Q21" s="14">
        <f>'WEEKLY COMPETITIVE REPORT'!Q21/Y4</f>
        <v>10669.365721997301</v>
      </c>
      <c r="R21" s="22">
        <f>'WEEKLY COMPETITIVE REPORT'!R21</f>
        <v>959</v>
      </c>
      <c r="S21" s="22">
        <f>'WEEKLY COMPETITIVE REPORT'!S21</f>
        <v>1543</v>
      </c>
      <c r="T21" s="64">
        <f>'WEEKLY COMPETITIVE REPORT'!T21</f>
        <v>-39.210726030862645</v>
      </c>
      <c r="U21" s="14">
        <f>'WEEKLY COMPETITIVE REPORT'!U21/Y4</f>
        <v>104792.17273954116</v>
      </c>
      <c r="V21" s="14">
        <f aca="true" t="shared" si="4" ref="V21:V33">P21/O21</f>
        <v>720.6477732793522</v>
      </c>
      <c r="W21" s="25">
        <f aca="true" t="shared" si="5" ref="W21:W33">P21+U21</f>
        <v>111278.00269905533</v>
      </c>
      <c r="X21" s="22">
        <f>'WEEKLY COMPETITIVE REPORT'!X21</f>
        <v>15291</v>
      </c>
      <c r="Y21" s="56">
        <f>'WEEKLY COMPETITIVE REPORT'!Y21</f>
        <v>16250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MALEFICENT</v>
      </c>
      <c r="D22" s="4" t="str">
        <f>'WEEKLY COMPETITIVE REPORT'!D22</f>
        <v>ZLOHOTNICA</v>
      </c>
      <c r="E22" s="4" t="str">
        <f>'WEEKLY COMPETITIVE REPORT'!E22</f>
        <v>BVI</v>
      </c>
      <c r="F22" s="4" t="str">
        <f>'WEEKLY COMPETITIVE REPORT'!F22</f>
        <v>CENEX</v>
      </c>
      <c r="G22" s="37">
        <f>'WEEKLY COMPETITIVE REPORT'!G22</f>
        <v>8</v>
      </c>
      <c r="H22" s="37">
        <f>'WEEKLY COMPETITIVE REPORT'!H22</f>
        <v>16</v>
      </c>
      <c r="I22" s="14">
        <f>'WEEKLY COMPETITIVE REPORT'!I22/Y4</f>
        <v>2309.0418353576247</v>
      </c>
      <c r="J22" s="14">
        <f>'WEEKLY COMPETITIVE REPORT'!J22/Y4</f>
        <v>3940.620782726046</v>
      </c>
      <c r="K22" s="22">
        <f>'WEEKLY COMPETITIVE REPORT'!K22</f>
        <v>309</v>
      </c>
      <c r="L22" s="22">
        <f>'WEEKLY COMPETITIVE REPORT'!L22</f>
        <v>522</v>
      </c>
      <c r="M22" s="64">
        <f>'WEEKLY COMPETITIVE REPORT'!M22</f>
        <v>-41.40410958904109</v>
      </c>
      <c r="N22" s="14">
        <f t="shared" si="3"/>
        <v>144.31511470985154</v>
      </c>
      <c r="O22" s="37">
        <f>'WEEKLY COMPETITIVE REPORT'!O22</f>
        <v>16</v>
      </c>
      <c r="P22" s="14">
        <f>'WEEKLY COMPETITIVE REPORT'!P22/Y4</f>
        <v>6302.294197031039</v>
      </c>
      <c r="Q22" s="14">
        <f>'WEEKLY COMPETITIVE REPORT'!Q22/Y4</f>
        <v>9194.331983805669</v>
      </c>
      <c r="R22" s="22">
        <f>'WEEKLY COMPETITIVE REPORT'!R22</f>
        <v>963</v>
      </c>
      <c r="S22" s="22">
        <f>'WEEKLY COMPETITIVE REPORT'!S22</f>
        <v>1316</v>
      </c>
      <c r="T22" s="64">
        <f>'WEEKLY COMPETITIVE REPORT'!T22</f>
        <v>-31.454572141494197</v>
      </c>
      <c r="U22" s="14">
        <f>'WEEKLY COMPETITIVE REPORT'!U22/Y4</f>
        <v>120955.46558704454</v>
      </c>
      <c r="V22" s="14">
        <f t="shared" si="4"/>
        <v>393.89338731443996</v>
      </c>
      <c r="W22" s="25">
        <f t="shared" si="5"/>
        <v>127257.75978407558</v>
      </c>
      <c r="X22" s="22">
        <f>'WEEKLY COMPETITIVE REPORT'!X22</f>
        <v>17411</v>
      </c>
      <c r="Y22" s="56">
        <f>'WEEKLY COMPETITIVE REPORT'!Y22</f>
        <v>18374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MICHAEL KOHLHAAS</v>
      </c>
      <c r="D23" s="4" t="str">
        <f>'WEEKLY COMPETITIVE REPORT'!D23</f>
        <v>MICHAEL KOHLHAAS</v>
      </c>
      <c r="E23" s="4" t="str">
        <f>'WEEKLY COMPETITIVE REPORT'!E23</f>
        <v>IND</v>
      </c>
      <c r="F23" s="4" t="str">
        <f>'WEEKLY COMPETITIVE REPORT'!F23</f>
        <v>FIVIA</v>
      </c>
      <c r="G23" s="37">
        <f>'WEEKLY COMPETITIVE REPORT'!G23</f>
        <v>1</v>
      </c>
      <c r="H23" s="37">
        <f>'WEEKLY COMPETITIVE REPORT'!H23</f>
        <v>3</v>
      </c>
      <c r="I23" s="14">
        <f>'WEEKLY COMPETITIVE REPORT'!I23/Y4</f>
        <v>732.7935222672065</v>
      </c>
      <c r="J23" s="14">
        <f>'WEEKLY COMPETITIVE REPORT'!J23/Y4</f>
        <v>0</v>
      </c>
      <c r="K23" s="22">
        <f>'WEEKLY COMPETITIVE REPORT'!K23</f>
        <v>93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244.26450742240218</v>
      </c>
      <c r="O23" s="37">
        <f>'WEEKLY COMPETITIVE REPORT'!O23</f>
        <v>3</v>
      </c>
      <c r="P23" s="14">
        <f>'WEEKLY COMPETITIVE REPORT'!P23/Y4</f>
        <v>2226.7206477732793</v>
      </c>
      <c r="Q23" s="14">
        <f>'WEEKLY COMPETITIVE REPORT'!Q23/Y4</f>
        <v>0</v>
      </c>
      <c r="R23" s="22">
        <f>'WEEKLY COMPETITIVE REPORT'!R23</f>
        <v>320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742.2402159244265</v>
      </c>
      <c r="W23" s="25">
        <f t="shared" si="5"/>
        <v>2226.7206477732793</v>
      </c>
      <c r="X23" s="22">
        <f>'WEEKLY COMPETITIVE REPORT'!X23</f>
        <v>0</v>
      </c>
      <c r="Y23" s="56">
        <f>'WEEKLY COMPETITIVE REPORT'!Y23</f>
        <v>320</v>
      </c>
    </row>
    <row r="24" spans="1:25" ht="12.75">
      <c r="A24" s="50">
        <v>11</v>
      </c>
      <c r="B24" s="4">
        <f>'WEEKLY COMPETITIVE REPORT'!B24</f>
        <v>11</v>
      </c>
      <c r="C24" s="4" t="str">
        <f>'WEEKLY COMPETITIVE REPORT'!C24</f>
        <v>COLD IN JULY</v>
      </c>
      <c r="D24" s="4" t="str">
        <f>'WEEKLY COMPETITIVE REPORT'!D24</f>
        <v>MRAZ V JULIJU</v>
      </c>
      <c r="E24" s="4" t="str">
        <f>'WEEKLY COMPETITIVE REPORT'!E24</f>
        <v>IND</v>
      </c>
      <c r="F24" s="4" t="str">
        <f>'WEEKLY COMPETITIVE REPORT'!F24</f>
        <v>FIVIA</v>
      </c>
      <c r="G24" s="37">
        <f>'WEEKLY COMPETITIVE REPORT'!G24</f>
        <v>2</v>
      </c>
      <c r="H24" s="37">
        <f>'WEEKLY COMPETITIVE REPORT'!H24</f>
        <v>3</v>
      </c>
      <c r="I24" s="14">
        <f>'WEEKLY COMPETITIVE REPORT'!I24/Y4</f>
        <v>851.5519568151147</v>
      </c>
      <c r="J24" s="14">
        <f>'WEEKLY COMPETITIVE REPORT'!J24/Y4</f>
        <v>1439.9460188933874</v>
      </c>
      <c r="K24" s="22">
        <f>'WEEKLY COMPETITIVE REPORT'!K24</f>
        <v>110</v>
      </c>
      <c r="L24" s="22">
        <f>'WEEKLY COMPETITIVE REPORT'!L24</f>
        <v>195</v>
      </c>
      <c r="M24" s="64">
        <f>'WEEKLY COMPETITIVE REPORT'!M24</f>
        <v>-40.862230552952205</v>
      </c>
      <c r="N24" s="14">
        <f t="shared" si="3"/>
        <v>283.8506522717049</v>
      </c>
      <c r="O24" s="37">
        <f>'WEEKLY COMPETITIVE REPORT'!O24</f>
        <v>3</v>
      </c>
      <c r="P24" s="14">
        <f>'WEEKLY COMPETITIVE REPORT'!P24/Y4</f>
        <v>2149.7975708502026</v>
      </c>
      <c r="Q24" s="14">
        <f>'WEEKLY COMPETITIVE REPORT'!Q24/Y4</f>
        <v>2966.2618083670714</v>
      </c>
      <c r="R24" s="22">
        <f>'WEEKLY COMPETITIVE REPORT'!R24</f>
        <v>303</v>
      </c>
      <c r="S24" s="22">
        <f>'WEEKLY COMPETITIVE REPORT'!S24</f>
        <v>441</v>
      </c>
      <c r="T24" s="64">
        <f>'WEEKLY COMPETITIVE REPORT'!T24</f>
        <v>-27.52502274795269</v>
      </c>
      <c r="U24" s="14">
        <f>'WEEKLY COMPETITIVE REPORT'!U24/Y4</f>
        <v>2966.2618083670714</v>
      </c>
      <c r="V24" s="14">
        <f t="shared" si="4"/>
        <v>716.5991902834008</v>
      </c>
      <c r="W24" s="25">
        <f t="shared" si="5"/>
        <v>5116.059379217274</v>
      </c>
      <c r="X24" s="22">
        <f>'WEEKLY COMPETITIVE REPORT'!X24</f>
        <v>441</v>
      </c>
      <c r="Y24" s="56">
        <f>'WEEKLY COMPETITIVE REPORT'!Y24</f>
        <v>744</v>
      </c>
    </row>
    <row r="25" spans="1:25" ht="12.75">
      <c r="A25" s="50">
        <v>12</v>
      </c>
      <c r="B25" s="4" t="str">
        <f>'WEEKLY COMPETITIVE REPORT'!B25</f>
        <v>New</v>
      </c>
      <c r="C25" s="4" t="str">
        <f>'WEEKLY COMPETITIVE REPORT'!C25</f>
        <v>JOE</v>
      </c>
      <c r="D25" s="4" t="str">
        <f>'WEEKLY COMPETITIVE REPORT'!D25</f>
        <v>JOE</v>
      </c>
      <c r="E25" s="4" t="str">
        <f>'WEEKLY COMPETITIVE REPORT'!E25</f>
        <v>IND</v>
      </c>
      <c r="F25" s="4" t="str">
        <f>'WEEKLY COMPETITIVE REPORT'!F25</f>
        <v>CF</v>
      </c>
      <c r="G25" s="37">
        <f>'WEEKLY COMPETITIVE REPORT'!G25</f>
        <v>2</v>
      </c>
      <c r="H25" s="37">
        <f>'WEEKLY COMPETITIVE REPORT'!H25</f>
        <v>1</v>
      </c>
      <c r="I25" s="14">
        <f>'WEEKLY COMPETITIVE REPORT'!I25/Y4</f>
        <v>678.8124156545209</v>
      </c>
      <c r="J25" s="14">
        <f>'WEEKLY COMPETITIVE REPORT'!J25/Y4</f>
        <v>0</v>
      </c>
      <c r="K25" s="22">
        <f>'WEEKLY COMPETITIVE REPORT'!K25</f>
        <v>108</v>
      </c>
      <c r="L25" s="22">
        <f>'WEEKLY COMPETITIVE REPORT'!L25</f>
        <v>0</v>
      </c>
      <c r="M25" s="64">
        <f>'WEEKLY COMPETITIVE REPORT'!M25</f>
        <v>0</v>
      </c>
      <c r="N25" s="14">
        <f t="shared" si="3"/>
        <v>678.8124156545209</v>
      </c>
      <c r="O25" s="37">
        <f>'WEEKLY COMPETITIVE REPORT'!O25</f>
        <v>2</v>
      </c>
      <c r="P25" s="14">
        <f>'WEEKLY COMPETITIVE REPORT'!P25/Y4</f>
        <v>1639.6761133603238</v>
      </c>
      <c r="Q25" s="14">
        <f>'WEEKLY COMPETITIVE REPORT'!Q25/Y4</f>
        <v>0</v>
      </c>
      <c r="R25" s="22">
        <f>'WEEKLY COMPETITIVE REPORT'!R25</f>
        <v>275</v>
      </c>
      <c r="S25" s="22">
        <f>'WEEKLY COMPETITIVE REPORT'!S25</f>
        <v>0</v>
      </c>
      <c r="T25" s="64">
        <f>'WEEKLY COMPETITIVE REPORT'!T25</f>
        <v>0</v>
      </c>
      <c r="U25" s="14">
        <f>'WEEKLY COMPETITIVE REPORT'!U25/Y4</f>
        <v>0</v>
      </c>
      <c r="V25" s="14">
        <f t="shared" si="4"/>
        <v>819.8380566801619</v>
      </c>
      <c r="W25" s="25">
        <f t="shared" si="5"/>
        <v>1639.6761133603238</v>
      </c>
      <c r="X25" s="22">
        <f>'WEEKLY COMPETITIVE REPORT'!X25</f>
        <v>0</v>
      </c>
      <c r="Y25" s="56">
        <f>'WEEKLY COMPETITIVE REPORT'!Y25</f>
        <v>275</v>
      </c>
    </row>
    <row r="26" spans="1:25" ht="12.75" customHeight="1">
      <c r="A26" s="50">
        <v>13</v>
      </c>
      <c r="B26" s="4" t="str">
        <f>'WEEKLY COMPETITIVE REPORT'!B26</f>
        <v>New</v>
      </c>
      <c r="C26" s="4" t="str">
        <f>'WEEKLY COMPETITIVE REPORT'!C26</f>
        <v>THE CONGRESS</v>
      </c>
      <c r="D26" s="4" t="str">
        <f>'WEEKLY COMPETITIVE REPORT'!D26</f>
        <v>KONGRES</v>
      </c>
      <c r="E26" s="4" t="str">
        <f>'WEEKLY COMPETITIVE REPORT'!E26</f>
        <v>IND</v>
      </c>
      <c r="F26" s="4" t="str">
        <f>'WEEKLY COMPETITIVE REPORT'!F26</f>
        <v>CF</v>
      </c>
      <c r="G26" s="37">
        <f>'WEEKLY COMPETITIVE REPORT'!G26</f>
        <v>1</v>
      </c>
      <c r="H26" s="37">
        <f>'WEEKLY COMPETITIVE REPORT'!H26</f>
        <v>1</v>
      </c>
      <c r="I26" s="14">
        <f>'WEEKLY COMPETITIVE REPORT'!I26/Y4</f>
        <v>337.38191632928476</v>
      </c>
      <c r="J26" s="14">
        <f>'WEEKLY COMPETITIVE REPORT'!J26/Y4</f>
        <v>0</v>
      </c>
      <c r="K26" s="22">
        <f>'WEEKLY COMPETITIVE REPORT'!K26</f>
        <v>54</v>
      </c>
      <c r="L26" s="22">
        <f>'WEEKLY COMPETITIVE REPORT'!L26</f>
        <v>0</v>
      </c>
      <c r="M26" s="64">
        <f>'WEEKLY COMPETITIVE REPORT'!M26</f>
        <v>0</v>
      </c>
      <c r="N26" s="14">
        <f t="shared" si="3"/>
        <v>337.38191632928476</v>
      </c>
      <c r="O26" s="37">
        <f>'WEEKLY COMPETITIVE REPORT'!O26</f>
        <v>1</v>
      </c>
      <c r="P26" s="14">
        <f>'WEEKLY COMPETITIVE REPORT'!P26/Y4</f>
        <v>1261.808367071525</v>
      </c>
      <c r="Q26" s="14">
        <f>'WEEKLY COMPETITIVE REPORT'!Q26/Y4</f>
        <v>0</v>
      </c>
      <c r="R26" s="22">
        <f>'WEEKLY COMPETITIVE REPORT'!R26</f>
        <v>318</v>
      </c>
      <c r="S26" s="22">
        <f>'WEEKLY COMPETITIVE REPORT'!S26</f>
        <v>0</v>
      </c>
      <c r="T26" s="64">
        <f>'WEEKLY COMPETITIVE REPORT'!T26</f>
        <v>0</v>
      </c>
      <c r="U26" s="14">
        <f>'WEEKLY COMPETITIVE REPORT'!U26/Y4</f>
        <v>2113.36032388664</v>
      </c>
      <c r="V26" s="14">
        <f t="shared" si="4"/>
        <v>1261.808367071525</v>
      </c>
      <c r="W26" s="25">
        <f t="shared" si="5"/>
        <v>3375.168690958165</v>
      </c>
      <c r="X26" s="22">
        <f>'WEEKLY COMPETITIVE REPORT'!X26</f>
        <v>327</v>
      </c>
      <c r="Y26" s="56">
        <f>'WEEKLY COMPETITIVE REPORT'!Y26</f>
        <v>645</v>
      </c>
    </row>
    <row r="27" spans="1:25" ht="12.75" customHeight="1">
      <c r="A27" s="50">
        <v>14</v>
      </c>
      <c r="B27" s="4">
        <f>'WEEKLY COMPETITIVE REPORT'!B27</f>
        <v>7</v>
      </c>
      <c r="C27" s="4" t="str">
        <f>'WEEKLY COMPETITIVE REPORT'!C27</f>
        <v>OTHER WOMAN</v>
      </c>
      <c r="D27" s="4" t="str">
        <f>'WEEKLY COMPETITIVE REPORT'!D27</f>
        <v>MAŠČEVANJE V VISKOIH PETAH</v>
      </c>
      <c r="E27" s="4" t="str">
        <f>'WEEKLY COMPETITIVE REPORT'!E27</f>
        <v>FOX</v>
      </c>
      <c r="F27" s="4" t="str">
        <f>'WEEKLY COMPETITIVE REPORT'!F27</f>
        <v>Blitz</v>
      </c>
      <c r="G27" s="37">
        <f>'WEEKLY COMPETITIVE REPORT'!G27</f>
        <v>13</v>
      </c>
      <c r="H27" s="37">
        <f>'WEEKLY COMPETITIVE REPORT'!H27</f>
        <v>9</v>
      </c>
      <c r="I27" s="14">
        <f>'WEEKLY COMPETITIVE REPORT'!I27/Y4</f>
        <v>358.974358974359</v>
      </c>
      <c r="J27" s="14">
        <f>'WEEKLY COMPETITIVE REPORT'!J27/Y17</f>
        <v>0.08182607710606804</v>
      </c>
      <c r="K27" s="22">
        <f>'WEEKLY COMPETITIVE REPORT'!K27</f>
        <v>48</v>
      </c>
      <c r="L27" s="22">
        <f>'WEEKLY COMPETITIVE REPORT'!L27</f>
        <v>367</v>
      </c>
      <c r="M27" s="64">
        <f>'WEEKLY COMPETITIVE REPORT'!M27</f>
        <v>-87.72496538994001</v>
      </c>
      <c r="N27" s="14">
        <f t="shared" si="3"/>
        <v>39.88603988603989</v>
      </c>
      <c r="O27" s="37">
        <f>'WEEKLY COMPETITIVE REPORT'!O27</f>
        <v>9</v>
      </c>
      <c r="P27" s="14">
        <f>'WEEKLY COMPETITIVE REPORT'!P27/Y4</f>
        <v>935.2226720647774</v>
      </c>
      <c r="Q27" s="14">
        <f>'WEEKLY COMPETITIVE REPORT'!Q27/Y17</f>
        <v>0.15636446021976363</v>
      </c>
      <c r="R27" s="22">
        <f>'WEEKLY COMPETITIVE REPORT'!R27</f>
        <v>151</v>
      </c>
      <c r="S27" s="22">
        <f>'WEEKLY COMPETITIVE REPORT'!S27</f>
        <v>758</v>
      </c>
      <c r="T27" s="64">
        <f>'WEEKLY COMPETITIVE REPORT'!T27</f>
        <v>-83.26491185703937</v>
      </c>
      <c r="U27" s="14">
        <f>'WEEKLY COMPETITIVE REPORT'!U27/Y17</f>
        <v>6.152286372389835</v>
      </c>
      <c r="V27" s="14">
        <f t="shared" si="4"/>
        <v>103.91363022941971</v>
      </c>
      <c r="W27" s="25">
        <f t="shared" si="5"/>
        <v>941.3749584371673</v>
      </c>
      <c r="X27" s="22">
        <f>'WEEKLY COMPETITIVE REPORT'!X27</f>
        <v>31549</v>
      </c>
      <c r="Y27" s="56">
        <f>'WEEKLY COMPETITIVE REPORT'!Y27</f>
        <v>31700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REPORT'!W29</f>
        <v>0</v>
      </c>
      <c r="Y28" s="56">
        <f>'WEEKLY COMPETITIVE REPORT'!X29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 t="e">
        <f>'WEEKLY COMPETITIVE REPORT'!#REF!/Y4</f>
        <v>#REF!</v>
      </c>
      <c r="V29" s="14" t="e">
        <f t="shared" si="4"/>
        <v>#DIV/0!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133</v>
      </c>
      <c r="I34" s="32">
        <f>SUM(I14:I33)</f>
        <v>50535.762483130915</v>
      </c>
      <c r="J34" s="31">
        <f>SUM(J14:J33)</f>
        <v>58153.92797992325</v>
      </c>
      <c r="K34" s="31">
        <f>SUM(K14:K33)</f>
        <v>6593</v>
      </c>
      <c r="L34" s="31">
        <f>SUM(L14:L33)</f>
        <v>7970</v>
      </c>
      <c r="M34" s="64">
        <f>'WEEKLY COMPETITIVE REPORT'!M34</f>
        <v>-17.260655339269533</v>
      </c>
      <c r="N34" s="32">
        <f>I34/H34</f>
        <v>379.96813897090914</v>
      </c>
      <c r="O34" s="40">
        <f>'WEEKLY COMPETITIVE REPORT'!O34</f>
        <v>134</v>
      </c>
      <c r="P34" s="31">
        <f>SUM(P14:P33)</f>
        <v>128757.08502024293</v>
      </c>
      <c r="Q34" s="31">
        <f>SUM(Q14:Q33)</f>
        <v>116612.84192451418</v>
      </c>
      <c r="R34" s="31">
        <f>SUM(R14:R33)</f>
        <v>19589</v>
      </c>
      <c r="S34" s="31">
        <f>SUM(S14:S33)</f>
        <v>17136</v>
      </c>
      <c r="T34" s="65">
        <f>P34/Q34-100%</f>
        <v>0.10414155847080675</v>
      </c>
      <c r="U34" s="31" t="e">
        <f>SUM(U14:U33)</f>
        <v>#REF!</v>
      </c>
      <c r="V34" s="32">
        <f>P34/O34</f>
        <v>960.873768807783</v>
      </c>
      <c r="W34" s="31" t="e">
        <f>SUM(W14:W33)</f>
        <v>#REF!</v>
      </c>
      <c r="X34" s="31" t="e">
        <f>SUM(X14:X33)</f>
        <v>#REF!</v>
      </c>
      <c r="Y34" s="35">
        <f>SUM(Y14:Y33)</f>
        <v>166899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2014-07-24T11:49:22Z</dcterms:modified>
  <cp:category/>
  <cp:version/>
  <cp:contentType/>
  <cp:contentStatus/>
</cp:coreProperties>
</file>