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40" windowWidth="17910" windowHeight="981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<sst xmlns="http://schemas.openxmlformats.org/spreadsheetml/2006/main" count="239" uniqueCount="78">
  <si>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</si>
  <si>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</si>
  <si>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</si>
  <si>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</si>
  <si>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</si>
  <si>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</si>
  <si>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</si>
  <si>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</si>
  <si>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</si>
  <si>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</si>
  <si>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</si>
  <si>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</si>
  <si>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</si>
  <si>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</si>
  <si>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</si>
  <si>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</si>
  <si>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</si>
  <si>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</si>
  <si>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</si>
  <si>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</si>
  <si>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</si>
  <si>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</si>
  <si>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</si>
  <si>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</si>
  <si>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</si>
  <si>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</si>
  <si>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</si>
  <si>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</si>
  <si>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</si>
  <si>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</si>
  <si>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</si>
  <si>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</si>
  <si>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</si>
  <si>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</si>
  <si>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</si>
  <si>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</si>
  <si>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</si>
  <si>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</si>
  <si>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</si>
  <si>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</si>
  <si>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</si>
  <si>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</si>
  <si>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</si>
  <si>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</si>
  <si>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</si>
  <si>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INDEP</t>
  </si>
  <si>
    <t>Cinemania</t>
  </si>
  <si>
    <t>All amounts in Euro (L.C.)</t>
  </si>
  <si>
    <t>All amounts in $ US</t>
  </si>
  <si>
    <t>WDI</t>
  </si>
  <si>
    <t>CENEX</t>
  </si>
  <si>
    <t>UNI</t>
  </si>
  <si>
    <t>FOX</t>
  </si>
  <si>
    <t>PAR</t>
  </si>
  <si>
    <t>SONY</t>
  </si>
  <si>
    <t>THE WOLFMAN</t>
  </si>
  <si>
    <t>A HURT LOCKER</t>
  </si>
  <si>
    <t>INVICTUS</t>
  </si>
  <si>
    <t>LAW ABIDING CITIZEN</t>
  </si>
  <si>
    <t>LEAP YEAR</t>
  </si>
  <si>
    <t>ALICE IN WONDERLAND</t>
  </si>
  <si>
    <t>PERCY JACKSON AND THE OLYMPIANS</t>
  </si>
  <si>
    <t>SHUTTER ISLAND</t>
  </si>
  <si>
    <t>GREEN ZONE</t>
  </si>
  <si>
    <t>New</t>
  </si>
  <si>
    <t>BOUNTY HUNTER</t>
  </si>
  <si>
    <t>HOW TO TRAIN YOUR DRAGON</t>
  </si>
  <si>
    <t>TRIAGE</t>
  </si>
  <si>
    <t>REMEMBER ME</t>
  </si>
  <si>
    <t>SHE'S OUT OF MY LEAGUE</t>
  </si>
  <si>
    <t>SOUL KITCHEN</t>
  </si>
  <si>
    <t>CLASH OF THE TITANS</t>
  </si>
  <si>
    <t>ANTICHRIST</t>
  </si>
  <si>
    <t>WHEN IN ROME</t>
  </si>
  <si>
    <t>23 - Apr</t>
  </si>
  <si>
    <t>25 - Apr</t>
  </si>
  <si>
    <t>22 - Apr</t>
  </si>
  <si>
    <t>28 - Apr</t>
  </si>
</sst>
</file>

<file path=xl/styles.xml><?xml version="1.0" encoding="utf-8"?>
<styleSheet xmlns="http://schemas.openxmlformats.org/spreadsheetml/2006/main">
  <numFmts count="4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4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Border="1" applyAlignment="1" applyProtection="1">
      <alignment horizontal="right"/>
      <protection locked="0"/>
    </xf>
    <xf numFmtId="3" fontId="6" fillId="0" borderId="36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3" xfId="0" applyNumberFormat="1" applyFont="1" applyFill="1" applyBorder="1" applyAlignment="1" quotePrefix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A1">
      <selection activeCell="F30" sqref="F30"/>
    </sheetView>
  </sheetViews>
  <sheetFormatPr defaultColWidth="9.140625" defaultRowHeight="12.75"/>
  <cols>
    <col min="1" max="2" width="4.7109375" style="0" customWidth="1"/>
    <col min="3" max="3" width="28.574218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85" t="s">
        <v>74</v>
      </c>
      <c r="K4" s="21"/>
      <c r="L4" s="86" t="s">
        <v>75</v>
      </c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2">
        <v>0.7547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84" t="s">
        <v>76</v>
      </c>
      <c r="K5" s="8"/>
      <c r="L5" s="87" t="s">
        <v>77</v>
      </c>
      <c r="M5" s="27"/>
      <c r="N5" s="9"/>
      <c r="O5" s="9"/>
      <c r="P5" s="9"/>
      <c r="Q5" s="9"/>
      <c r="R5" s="9"/>
      <c r="S5" s="9"/>
      <c r="T5" s="30"/>
      <c r="U5" s="30"/>
      <c r="V5" s="71"/>
      <c r="W5" s="21"/>
      <c r="X5" s="70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">
        <v>6</v>
      </c>
      <c r="H7" s="9"/>
      <c r="I7" s="10" t="s">
        <v>7</v>
      </c>
      <c r="J7" s="42">
        <v>17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v>40297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47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24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73">
        <v>1</v>
      </c>
      <c r="B14" s="73" t="s">
        <v>64</v>
      </c>
      <c r="C14" s="4" t="s">
        <v>71</v>
      </c>
      <c r="D14" s="16" t="s">
        <v>43</v>
      </c>
      <c r="E14" s="16" t="s">
        <v>44</v>
      </c>
      <c r="F14" s="38">
        <v>1</v>
      </c>
      <c r="G14" s="38">
        <v>15</v>
      </c>
      <c r="H14" s="25">
        <v>46792</v>
      </c>
      <c r="I14" s="25"/>
      <c r="J14" s="25">
        <v>8426</v>
      </c>
      <c r="K14" s="25"/>
      <c r="L14" s="65"/>
      <c r="M14" s="15">
        <f aca="true" t="shared" si="0" ref="M14:M31">H14/G14</f>
        <v>3119.4666666666667</v>
      </c>
      <c r="N14" s="39">
        <v>15</v>
      </c>
      <c r="O14" s="15">
        <v>85888</v>
      </c>
      <c r="P14" s="15"/>
      <c r="Q14" s="15">
        <v>17103</v>
      </c>
      <c r="R14" s="15"/>
      <c r="S14" s="65"/>
      <c r="T14" s="76">
        <v>2547</v>
      </c>
      <c r="U14" s="15">
        <f aca="true" t="shared" si="1" ref="U14:U31">O14/N14</f>
        <v>5725.866666666667</v>
      </c>
      <c r="V14" s="76">
        <f aca="true" t="shared" si="2" ref="V14:V31">SUM(T14,O14)</f>
        <v>88435</v>
      </c>
      <c r="W14" s="76">
        <v>564</v>
      </c>
      <c r="X14" s="77">
        <f aca="true" t="shared" si="3" ref="X14:X31">SUM(W14,Q14)</f>
        <v>17667</v>
      </c>
    </row>
    <row r="15" spans="1:24" ht="12.75">
      <c r="A15" s="73">
        <v>2</v>
      </c>
      <c r="B15" s="73">
        <v>1</v>
      </c>
      <c r="C15" s="4" t="s">
        <v>66</v>
      </c>
      <c r="D15" s="16" t="s">
        <v>53</v>
      </c>
      <c r="E15" s="16" t="s">
        <v>36</v>
      </c>
      <c r="F15" s="38">
        <v>4</v>
      </c>
      <c r="G15" s="38">
        <v>14</v>
      </c>
      <c r="H15" s="25">
        <v>14501</v>
      </c>
      <c r="I15" s="25">
        <v>30735</v>
      </c>
      <c r="J15" s="89">
        <v>2911</v>
      </c>
      <c r="K15" s="89">
        <v>5948</v>
      </c>
      <c r="L15" s="65">
        <f>(H15/I15*100)-100</f>
        <v>-52.819261428339026</v>
      </c>
      <c r="M15" s="15">
        <f t="shared" si="0"/>
        <v>1035.7857142857142</v>
      </c>
      <c r="N15" s="74">
        <v>14</v>
      </c>
      <c r="O15" s="23">
        <v>32280</v>
      </c>
      <c r="P15" s="23">
        <v>38302</v>
      </c>
      <c r="Q15" s="23">
        <v>7086</v>
      </c>
      <c r="R15" s="23">
        <v>7842</v>
      </c>
      <c r="S15" s="65">
        <f>(O15/P15*100)-100</f>
        <v>-15.722416583990395</v>
      </c>
      <c r="T15" s="76">
        <v>162364</v>
      </c>
      <c r="U15" s="15">
        <f t="shared" si="1"/>
        <v>2305.714285714286</v>
      </c>
      <c r="V15" s="76">
        <f t="shared" si="2"/>
        <v>194644</v>
      </c>
      <c r="W15" s="76">
        <v>33074</v>
      </c>
      <c r="X15" s="77">
        <f t="shared" si="3"/>
        <v>40160</v>
      </c>
    </row>
    <row r="16" spans="1:24" ht="12.75">
      <c r="A16" s="73">
        <v>3</v>
      </c>
      <c r="B16" s="73">
        <v>2</v>
      </c>
      <c r="C16" s="4" t="s">
        <v>69</v>
      </c>
      <c r="D16" s="16" t="s">
        <v>53</v>
      </c>
      <c r="E16" s="16" t="s">
        <v>36</v>
      </c>
      <c r="F16" s="38">
        <v>2</v>
      </c>
      <c r="G16" s="38">
        <v>8</v>
      </c>
      <c r="H16" s="15">
        <v>14784</v>
      </c>
      <c r="I16" s="15">
        <v>24896</v>
      </c>
      <c r="J16" s="15">
        <v>3167</v>
      </c>
      <c r="K16" s="15">
        <v>5289</v>
      </c>
      <c r="L16" s="65">
        <f>(H16/I16*100)-100</f>
        <v>-40.616966580976865</v>
      </c>
      <c r="M16" s="15">
        <f t="shared" si="0"/>
        <v>1848</v>
      </c>
      <c r="N16" s="74">
        <v>8</v>
      </c>
      <c r="O16" s="15">
        <v>27427</v>
      </c>
      <c r="P16" s="15">
        <v>33142</v>
      </c>
      <c r="Q16" s="15">
        <v>6650</v>
      </c>
      <c r="R16" s="15">
        <v>7499</v>
      </c>
      <c r="S16" s="65">
        <f>(O16/P16*100)-100</f>
        <v>-17.2439804477702</v>
      </c>
      <c r="T16" s="76">
        <v>35997</v>
      </c>
      <c r="U16" s="15">
        <f t="shared" si="1"/>
        <v>3428.375</v>
      </c>
      <c r="V16" s="76">
        <f t="shared" si="2"/>
        <v>63424</v>
      </c>
      <c r="W16" s="76">
        <v>8390</v>
      </c>
      <c r="X16" s="77">
        <f t="shared" si="3"/>
        <v>15040</v>
      </c>
    </row>
    <row r="17" spans="1:24" ht="12.75">
      <c r="A17" s="73">
        <v>4</v>
      </c>
      <c r="B17" s="73" t="s">
        <v>64</v>
      </c>
      <c r="C17" s="4" t="s">
        <v>73</v>
      </c>
      <c r="D17" s="16" t="s">
        <v>49</v>
      </c>
      <c r="E17" s="16" t="s">
        <v>50</v>
      </c>
      <c r="F17" s="38">
        <v>1</v>
      </c>
      <c r="G17" s="38">
        <v>6</v>
      </c>
      <c r="H17" s="15">
        <v>11603</v>
      </c>
      <c r="I17" s="15"/>
      <c r="J17" s="15">
        <v>2447</v>
      </c>
      <c r="K17" s="15"/>
      <c r="L17" s="65"/>
      <c r="M17" s="15">
        <f t="shared" si="0"/>
        <v>1933.8333333333333</v>
      </c>
      <c r="N17" s="74">
        <v>6</v>
      </c>
      <c r="O17" s="23">
        <v>22662</v>
      </c>
      <c r="P17" s="23"/>
      <c r="Q17" s="23">
        <v>5360</v>
      </c>
      <c r="R17" s="23"/>
      <c r="S17" s="65"/>
      <c r="T17" s="76">
        <v>664</v>
      </c>
      <c r="U17" s="15">
        <f t="shared" si="1"/>
        <v>3777</v>
      </c>
      <c r="V17" s="76">
        <f t="shared" si="2"/>
        <v>23326</v>
      </c>
      <c r="W17" s="76">
        <v>142</v>
      </c>
      <c r="X17" s="77">
        <f t="shared" si="3"/>
        <v>5502</v>
      </c>
    </row>
    <row r="18" spans="1:24" ht="13.5" customHeight="1">
      <c r="A18" s="73">
        <v>5</v>
      </c>
      <c r="B18" s="73">
        <v>3</v>
      </c>
      <c r="C18" s="4" t="s">
        <v>65</v>
      </c>
      <c r="D18" s="16" t="s">
        <v>54</v>
      </c>
      <c r="E18" s="16" t="s">
        <v>42</v>
      </c>
      <c r="F18" s="38">
        <v>4</v>
      </c>
      <c r="G18" s="38">
        <v>9</v>
      </c>
      <c r="H18" s="15">
        <v>8191</v>
      </c>
      <c r="I18" s="15">
        <v>12949</v>
      </c>
      <c r="J18" s="25">
        <v>1788</v>
      </c>
      <c r="K18" s="25">
        <v>2762</v>
      </c>
      <c r="L18" s="65">
        <f aca="true" t="shared" si="4" ref="L18:L27">(H18/I18*100)-100</f>
        <v>-36.74415012742297</v>
      </c>
      <c r="M18" s="15">
        <f t="shared" si="0"/>
        <v>910.1111111111111</v>
      </c>
      <c r="N18" s="74">
        <v>9</v>
      </c>
      <c r="O18" s="15">
        <v>15699</v>
      </c>
      <c r="P18" s="15">
        <v>16524</v>
      </c>
      <c r="Q18" s="15">
        <v>3815</v>
      </c>
      <c r="R18" s="15">
        <v>3733</v>
      </c>
      <c r="S18" s="65">
        <f aca="true" t="shared" si="5" ref="S18:S27">(O18/P18*100)-100</f>
        <v>-4.99273783587509</v>
      </c>
      <c r="T18" s="76">
        <v>127975</v>
      </c>
      <c r="U18" s="15">
        <f t="shared" si="1"/>
        <v>1744.3333333333333</v>
      </c>
      <c r="V18" s="76">
        <f t="shared" si="2"/>
        <v>143674</v>
      </c>
      <c r="W18" s="76">
        <v>28849</v>
      </c>
      <c r="X18" s="77">
        <f t="shared" si="3"/>
        <v>32664</v>
      </c>
    </row>
    <row r="19" spans="1:24" ht="12.75">
      <c r="A19" s="73">
        <v>6</v>
      </c>
      <c r="B19" s="73">
        <v>4</v>
      </c>
      <c r="C19" s="4" t="s">
        <v>68</v>
      </c>
      <c r="D19" s="16" t="s">
        <v>45</v>
      </c>
      <c r="E19" s="16" t="s">
        <v>44</v>
      </c>
      <c r="F19" s="38">
        <v>2</v>
      </c>
      <c r="G19" s="38">
        <v>6</v>
      </c>
      <c r="H19" s="15">
        <v>6623</v>
      </c>
      <c r="I19" s="15">
        <v>10322</v>
      </c>
      <c r="J19" s="15">
        <v>1504</v>
      </c>
      <c r="K19" s="15">
        <v>2188</v>
      </c>
      <c r="L19" s="65">
        <f t="shared" si="4"/>
        <v>-35.83607827940321</v>
      </c>
      <c r="M19" s="15">
        <f t="shared" si="0"/>
        <v>1103.8333333333333</v>
      </c>
      <c r="N19" s="74">
        <v>6</v>
      </c>
      <c r="O19" s="15">
        <v>13756</v>
      </c>
      <c r="P19" s="15">
        <v>15013</v>
      </c>
      <c r="Q19" s="15">
        <v>3327</v>
      </c>
      <c r="R19" s="15">
        <v>3434</v>
      </c>
      <c r="S19" s="65">
        <f t="shared" si="5"/>
        <v>-8.372743622194108</v>
      </c>
      <c r="T19" s="76">
        <v>17564</v>
      </c>
      <c r="U19" s="15">
        <f t="shared" si="1"/>
        <v>2292.6666666666665</v>
      </c>
      <c r="V19" s="76">
        <f t="shared" si="2"/>
        <v>31320</v>
      </c>
      <c r="W19" s="76">
        <v>4220</v>
      </c>
      <c r="X19" s="77">
        <f t="shared" si="3"/>
        <v>7547</v>
      </c>
    </row>
    <row r="20" spans="1:24" ht="12.75">
      <c r="A20" s="73">
        <v>7</v>
      </c>
      <c r="B20" s="73">
        <v>5</v>
      </c>
      <c r="C20" s="4" t="s">
        <v>60</v>
      </c>
      <c r="D20" s="16" t="s">
        <v>49</v>
      </c>
      <c r="E20" s="16" t="s">
        <v>50</v>
      </c>
      <c r="F20" s="38">
        <v>7</v>
      </c>
      <c r="G20" s="38">
        <v>8</v>
      </c>
      <c r="H20" s="15">
        <v>2206</v>
      </c>
      <c r="I20" s="15">
        <v>7849</v>
      </c>
      <c r="J20" s="89">
        <v>402</v>
      </c>
      <c r="K20" s="89">
        <v>1803</v>
      </c>
      <c r="L20" s="65">
        <f t="shared" si="4"/>
        <v>-71.89450885463117</v>
      </c>
      <c r="M20" s="15">
        <f t="shared" si="0"/>
        <v>275.75</v>
      </c>
      <c r="N20" s="74">
        <v>8</v>
      </c>
      <c r="O20" s="23">
        <v>5531</v>
      </c>
      <c r="P20" s="23">
        <v>9452</v>
      </c>
      <c r="Q20" s="23">
        <v>1167</v>
      </c>
      <c r="R20" s="23">
        <v>2191</v>
      </c>
      <c r="S20" s="65">
        <f t="shared" si="5"/>
        <v>-41.48328396106644</v>
      </c>
      <c r="T20" s="76">
        <v>121278</v>
      </c>
      <c r="U20" s="15">
        <f t="shared" si="1"/>
        <v>691.375</v>
      </c>
      <c r="V20" s="76">
        <f t="shared" si="2"/>
        <v>126809</v>
      </c>
      <c r="W20" s="76">
        <v>24863</v>
      </c>
      <c r="X20" s="77">
        <f t="shared" si="3"/>
        <v>26030</v>
      </c>
    </row>
    <row r="21" spans="1:24" ht="12.75">
      <c r="A21" s="73">
        <v>8</v>
      </c>
      <c r="B21" s="73">
        <v>7</v>
      </c>
      <c r="C21" s="4" t="s">
        <v>62</v>
      </c>
      <c r="D21" s="16" t="s">
        <v>53</v>
      </c>
      <c r="E21" s="16" t="s">
        <v>36</v>
      </c>
      <c r="F21" s="38">
        <v>7</v>
      </c>
      <c r="G21" s="38">
        <v>5</v>
      </c>
      <c r="H21" s="23">
        <v>2533</v>
      </c>
      <c r="I21" s="23">
        <v>3997</v>
      </c>
      <c r="J21" s="89">
        <v>496</v>
      </c>
      <c r="K21" s="89">
        <v>792</v>
      </c>
      <c r="L21" s="65">
        <f t="shared" si="4"/>
        <v>-36.627470602952215</v>
      </c>
      <c r="M21" s="15">
        <f t="shared" si="0"/>
        <v>506.6</v>
      </c>
      <c r="N21" s="74">
        <v>5</v>
      </c>
      <c r="O21" s="15">
        <v>4670</v>
      </c>
      <c r="P21" s="15">
        <v>5521</v>
      </c>
      <c r="Q21" s="15">
        <v>962</v>
      </c>
      <c r="R21" s="15">
        <v>1113</v>
      </c>
      <c r="S21" s="65">
        <f t="shared" si="5"/>
        <v>-15.413874298134402</v>
      </c>
      <c r="T21" s="76">
        <v>133598</v>
      </c>
      <c r="U21" s="15">
        <f t="shared" si="1"/>
        <v>934</v>
      </c>
      <c r="V21" s="76">
        <f t="shared" si="2"/>
        <v>138268</v>
      </c>
      <c r="W21" s="76">
        <v>28596</v>
      </c>
      <c r="X21" s="77">
        <f t="shared" si="3"/>
        <v>29558</v>
      </c>
    </row>
    <row r="22" spans="1:24" ht="12.75">
      <c r="A22" s="73">
        <v>9</v>
      </c>
      <c r="B22" s="73">
        <v>6</v>
      </c>
      <c r="C22" s="4" t="s">
        <v>67</v>
      </c>
      <c r="D22" s="16" t="s">
        <v>45</v>
      </c>
      <c r="E22" s="16" t="s">
        <v>36</v>
      </c>
      <c r="F22" s="38">
        <v>3</v>
      </c>
      <c r="G22" s="38">
        <v>7</v>
      </c>
      <c r="H22" s="25">
        <v>1917</v>
      </c>
      <c r="I22" s="25">
        <v>5348</v>
      </c>
      <c r="J22" s="25">
        <v>399</v>
      </c>
      <c r="K22" s="25">
        <v>1116</v>
      </c>
      <c r="L22" s="65">
        <f t="shared" si="4"/>
        <v>-64.15482423335826</v>
      </c>
      <c r="M22" s="15">
        <f t="shared" si="0"/>
        <v>273.85714285714283</v>
      </c>
      <c r="N22" s="39">
        <v>7</v>
      </c>
      <c r="O22" s="15">
        <v>3401</v>
      </c>
      <c r="P22" s="15">
        <v>7505</v>
      </c>
      <c r="Q22" s="15">
        <v>773</v>
      </c>
      <c r="R22" s="15">
        <v>1656</v>
      </c>
      <c r="S22" s="65">
        <f t="shared" si="5"/>
        <v>-54.68354430379747</v>
      </c>
      <c r="T22" s="76">
        <v>17991</v>
      </c>
      <c r="U22" s="15">
        <f t="shared" si="1"/>
        <v>485.85714285714283</v>
      </c>
      <c r="V22" s="76">
        <f t="shared" si="2"/>
        <v>21392</v>
      </c>
      <c r="W22" s="76">
        <v>4172</v>
      </c>
      <c r="X22" s="77">
        <f t="shared" si="3"/>
        <v>4945</v>
      </c>
    </row>
    <row r="23" spans="1:24" ht="12.75">
      <c r="A23" s="73">
        <v>10</v>
      </c>
      <c r="B23" s="73">
        <v>10</v>
      </c>
      <c r="C23" s="4" t="s">
        <v>70</v>
      </c>
      <c r="D23" s="16" t="s">
        <v>45</v>
      </c>
      <c r="E23" s="16" t="s">
        <v>42</v>
      </c>
      <c r="F23" s="38">
        <v>2</v>
      </c>
      <c r="G23" s="38">
        <v>1</v>
      </c>
      <c r="H23" s="25">
        <v>1297</v>
      </c>
      <c r="I23" s="25">
        <v>1393</v>
      </c>
      <c r="J23" s="25">
        <v>268</v>
      </c>
      <c r="K23" s="25">
        <v>295</v>
      </c>
      <c r="L23" s="65">
        <f t="shared" si="4"/>
        <v>-6.891600861450115</v>
      </c>
      <c r="M23" s="15">
        <f t="shared" si="0"/>
        <v>1297</v>
      </c>
      <c r="N23" s="74">
        <v>1</v>
      </c>
      <c r="O23" s="23">
        <v>2454</v>
      </c>
      <c r="P23" s="23">
        <v>2429</v>
      </c>
      <c r="Q23" s="23">
        <v>530</v>
      </c>
      <c r="R23" s="23">
        <v>534</v>
      </c>
      <c r="S23" s="65">
        <f t="shared" si="5"/>
        <v>1.0292301358583842</v>
      </c>
      <c r="T23" s="76">
        <v>9091</v>
      </c>
      <c r="U23" s="15">
        <f t="shared" si="1"/>
        <v>2454</v>
      </c>
      <c r="V23" s="76">
        <f t="shared" si="2"/>
        <v>11545</v>
      </c>
      <c r="W23" s="78">
        <v>2222</v>
      </c>
      <c r="X23" s="77">
        <f t="shared" si="3"/>
        <v>2752</v>
      </c>
    </row>
    <row r="24" spans="1:24" ht="12.75">
      <c r="A24" s="73">
        <v>11</v>
      </c>
      <c r="B24" s="73">
        <v>8</v>
      </c>
      <c r="C24" s="4" t="s">
        <v>59</v>
      </c>
      <c r="D24" s="16" t="s">
        <v>51</v>
      </c>
      <c r="E24" s="16" t="s">
        <v>36</v>
      </c>
      <c r="F24" s="38">
        <v>8</v>
      </c>
      <c r="G24" s="38">
        <v>8</v>
      </c>
      <c r="H24" s="25">
        <v>967</v>
      </c>
      <c r="I24" s="25">
        <v>2183</v>
      </c>
      <c r="J24" s="91">
        <v>203</v>
      </c>
      <c r="K24" s="91">
        <v>452</v>
      </c>
      <c r="L24" s="65">
        <f t="shared" si="4"/>
        <v>-55.703160787906555</v>
      </c>
      <c r="M24" s="15">
        <f t="shared" si="0"/>
        <v>120.875</v>
      </c>
      <c r="N24" s="74">
        <v>8</v>
      </c>
      <c r="O24" s="75">
        <v>1639</v>
      </c>
      <c r="P24" s="75">
        <v>2981</v>
      </c>
      <c r="Q24" s="75">
        <v>360</v>
      </c>
      <c r="R24" s="75">
        <v>638</v>
      </c>
      <c r="S24" s="65">
        <f t="shared" si="5"/>
        <v>-45.018450184501845</v>
      </c>
      <c r="T24" s="76">
        <v>117591</v>
      </c>
      <c r="U24" s="15">
        <f t="shared" si="1"/>
        <v>204.875</v>
      </c>
      <c r="V24" s="76">
        <f t="shared" si="2"/>
        <v>119230</v>
      </c>
      <c r="W24" s="78">
        <v>26898</v>
      </c>
      <c r="X24" s="77">
        <f t="shared" si="3"/>
        <v>27258</v>
      </c>
    </row>
    <row r="25" spans="1:24" ht="12.75" customHeight="1">
      <c r="A25" s="52">
        <v>12</v>
      </c>
      <c r="B25" s="73">
        <v>9</v>
      </c>
      <c r="C25" s="4" t="s">
        <v>63</v>
      </c>
      <c r="D25" s="16" t="s">
        <v>51</v>
      </c>
      <c r="E25" s="16" t="s">
        <v>36</v>
      </c>
      <c r="F25" s="38">
        <v>6</v>
      </c>
      <c r="G25" s="38">
        <v>6</v>
      </c>
      <c r="H25" s="25">
        <v>814</v>
      </c>
      <c r="I25" s="25">
        <v>1922</v>
      </c>
      <c r="J25" s="82">
        <v>171</v>
      </c>
      <c r="K25" s="82">
        <v>402</v>
      </c>
      <c r="L25" s="65">
        <f t="shared" si="4"/>
        <v>-57.64828303850156</v>
      </c>
      <c r="M25" s="15">
        <f t="shared" si="0"/>
        <v>135.66666666666666</v>
      </c>
      <c r="N25" s="74">
        <v>6</v>
      </c>
      <c r="O25" s="15">
        <v>1445</v>
      </c>
      <c r="P25" s="15">
        <v>2490</v>
      </c>
      <c r="Q25" s="25">
        <v>330</v>
      </c>
      <c r="R25" s="25">
        <v>537</v>
      </c>
      <c r="S25" s="65">
        <f t="shared" si="5"/>
        <v>-41.967871485943775</v>
      </c>
      <c r="T25" s="93">
        <v>40713</v>
      </c>
      <c r="U25" s="15">
        <f t="shared" si="1"/>
        <v>240.83333333333334</v>
      </c>
      <c r="V25" s="76">
        <f t="shared" si="2"/>
        <v>42158</v>
      </c>
      <c r="W25" s="76">
        <v>9126</v>
      </c>
      <c r="X25" s="77">
        <f t="shared" si="3"/>
        <v>9456</v>
      </c>
    </row>
    <row r="26" spans="1:24" ht="12.75" customHeight="1">
      <c r="A26" s="73">
        <v>13</v>
      </c>
      <c r="B26" s="52">
        <v>12</v>
      </c>
      <c r="C26" s="4" t="s">
        <v>58</v>
      </c>
      <c r="D26" s="16" t="s">
        <v>45</v>
      </c>
      <c r="E26" s="16" t="s">
        <v>44</v>
      </c>
      <c r="F26" s="38">
        <v>8</v>
      </c>
      <c r="G26" s="38">
        <v>5</v>
      </c>
      <c r="H26" s="15">
        <v>678</v>
      </c>
      <c r="I26" s="15">
        <v>1390</v>
      </c>
      <c r="J26" s="15">
        <v>150</v>
      </c>
      <c r="K26" s="15">
        <v>298</v>
      </c>
      <c r="L26" s="65">
        <f t="shared" si="4"/>
        <v>-51.223021582733814</v>
      </c>
      <c r="M26" s="15">
        <f t="shared" si="0"/>
        <v>135.6</v>
      </c>
      <c r="N26" s="74">
        <v>5</v>
      </c>
      <c r="O26" s="15">
        <v>1412</v>
      </c>
      <c r="P26" s="15">
        <v>1918</v>
      </c>
      <c r="Q26" s="15">
        <v>330</v>
      </c>
      <c r="R26" s="15">
        <v>434</v>
      </c>
      <c r="S26" s="65">
        <f t="shared" si="5"/>
        <v>-26.38164754953077</v>
      </c>
      <c r="T26" s="78">
        <v>43914</v>
      </c>
      <c r="U26" s="15">
        <f t="shared" si="1"/>
        <v>282.4</v>
      </c>
      <c r="V26" s="76">
        <f t="shared" si="2"/>
        <v>45326</v>
      </c>
      <c r="W26" s="76">
        <v>9744</v>
      </c>
      <c r="X26" s="77">
        <f t="shared" si="3"/>
        <v>10074</v>
      </c>
    </row>
    <row r="27" spans="1:24" ht="12.75">
      <c r="A27" s="73">
        <v>14</v>
      </c>
      <c r="B27" s="73">
        <v>11</v>
      </c>
      <c r="C27" s="4" t="s">
        <v>61</v>
      </c>
      <c r="D27" s="16" t="s">
        <v>52</v>
      </c>
      <c r="E27" s="16" t="s">
        <v>42</v>
      </c>
      <c r="F27" s="38">
        <v>7</v>
      </c>
      <c r="G27" s="38">
        <v>8</v>
      </c>
      <c r="H27" s="25">
        <v>586</v>
      </c>
      <c r="I27" s="25">
        <v>1666</v>
      </c>
      <c r="J27" s="90">
        <v>138</v>
      </c>
      <c r="K27" s="90">
        <v>378</v>
      </c>
      <c r="L27" s="65">
        <f t="shared" si="4"/>
        <v>-64.82593037214886</v>
      </c>
      <c r="M27" s="15">
        <f t="shared" si="0"/>
        <v>73.25</v>
      </c>
      <c r="N27" s="39">
        <v>8</v>
      </c>
      <c r="O27" s="15">
        <v>1356</v>
      </c>
      <c r="P27" s="15">
        <v>2014</v>
      </c>
      <c r="Q27" s="15">
        <v>335</v>
      </c>
      <c r="R27" s="15">
        <v>463</v>
      </c>
      <c r="S27" s="65">
        <f t="shared" si="5"/>
        <v>-32.67130089374379</v>
      </c>
      <c r="T27" s="76">
        <v>32967</v>
      </c>
      <c r="U27" s="15">
        <f t="shared" si="1"/>
        <v>169.5</v>
      </c>
      <c r="V27" s="76">
        <f t="shared" si="2"/>
        <v>34323</v>
      </c>
      <c r="W27" s="78">
        <v>7500</v>
      </c>
      <c r="X27" s="77">
        <f t="shared" si="3"/>
        <v>7835</v>
      </c>
    </row>
    <row r="28" spans="1:24" ht="12.75">
      <c r="A28" s="73">
        <v>15</v>
      </c>
      <c r="B28" s="73" t="s">
        <v>64</v>
      </c>
      <c r="C28" s="4" t="s">
        <v>72</v>
      </c>
      <c r="D28" s="16" t="s">
        <v>45</v>
      </c>
      <c r="E28" s="16" t="s">
        <v>42</v>
      </c>
      <c r="F28" s="38">
        <v>1</v>
      </c>
      <c r="G28" s="38">
        <v>1</v>
      </c>
      <c r="H28" s="25">
        <v>681</v>
      </c>
      <c r="I28" s="25"/>
      <c r="J28" s="23">
        <v>140</v>
      </c>
      <c r="K28" s="23"/>
      <c r="L28" s="65"/>
      <c r="M28" s="15">
        <f t="shared" si="0"/>
        <v>681</v>
      </c>
      <c r="N28" s="38">
        <v>1</v>
      </c>
      <c r="O28" s="23">
        <v>1241</v>
      </c>
      <c r="P28" s="23"/>
      <c r="Q28" s="23">
        <v>266</v>
      </c>
      <c r="R28" s="23"/>
      <c r="S28" s="65"/>
      <c r="T28" s="76"/>
      <c r="U28" s="15">
        <f t="shared" si="1"/>
        <v>1241</v>
      </c>
      <c r="V28" s="76">
        <f t="shared" si="2"/>
        <v>1241</v>
      </c>
      <c r="W28" s="78"/>
      <c r="X28" s="77">
        <f t="shared" si="3"/>
        <v>266</v>
      </c>
    </row>
    <row r="29" spans="1:24" ht="12.75">
      <c r="A29" s="73">
        <v>16</v>
      </c>
      <c r="B29" s="73">
        <v>18</v>
      </c>
      <c r="C29" s="4" t="s">
        <v>55</v>
      </c>
      <c r="D29" s="16" t="s">
        <v>51</v>
      </c>
      <c r="E29" s="16" t="s">
        <v>36</v>
      </c>
      <c r="F29" s="38">
        <v>10</v>
      </c>
      <c r="G29" s="38">
        <v>7</v>
      </c>
      <c r="H29" s="25">
        <v>361</v>
      </c>
      <c r="I29" s="25">
        <v>602</v>
      </c>
      <c r="J29" s="82">
        <v>78</v>
      </c>
      <c r="K29" s="82">
        <v>122</v>
      </c>
      <c r="L29" s="65">
        <f>(H29/I29*100)-100</f>
        <v>-40.033222591362126</v>
      </c>
      <c r="M29" s="15">
        <f t="shared" si="0"/>
        <v>51.57142857142857</v>
      </c>
      <c r="N29" s="38">
        <v>7</v>
      </c>
      <c r="O29" s="23">
        <v>607</v>
      </c>
      <c r="P29" s="23">
        <v>809</v>
      </c>
      <c r="Q29" s="23">
        <v>135</v>
      </c>
      <c r="R29" s="23">
        <v>168</v>
      </c>
      <c r="S29" s="65">
        <f>(O29/P29*100)-100</f>
        <v>-24.969097651421507</v>
      </c>
      <c r="T29" s="76">
        <v>95345</v>
      </c>
      <c r="U29" s="15">
        <f t="shared" si="1"/>
        <v>86.71428571428571</v>
      </c>
      <c r="V29" s="76">
        <f t="shared" si="2"/>
        <v>95952</v>
      </c>
      <c r="W29" s="76">
        <v>21690</v>
      </c>
      <c r="X29" s="77">
        <f t="shared" si="3"/>
        <v>21825</v>
      </c>
    </row>
    <row r="30" spans="1:24" ht="12.75">
      <c r="A30" s="73">
        <v>17</v>
      </c>
      <c r="B30" s="73">
        <v>19</v>
      </c>
      <c r="C30" s="88" t="s">
        <v>56</v>
      </c>
      <c r="D30" s="16" t="s">
        <v>45</v>
      </c>
      <c r="E30" s="16" t="s">
        <v>46</v>
      </c>
      <c r="F30" s="38">
        <v>10</v>
      </c>
      <c r="G30" s="38">
        <v>2</v>
      </c>
      <c r="H30" s="15">
        <v>286</v>
      </c>
      <c r="I30" s="15"/>
      <c r="J30" s="25">
        <v>64</v>
      </c>
      <c r="K30" s="25"/>
      <c r="L30" s="65"/>
      <c r="M30" s="15">
        <f t="shared" si="0"/>
        <v>143</v>
      </c>
      <c r="N30" s="38">
        <v>2</v>
      </c>
      <c r="O30" s="15">
        <v>441</v>
      </c>
      <c r="P30" s="23"/>
      <c r="Q30" s="15">
        <v>94</v>
      </c>
      <c r="R30" s="15"/>
      <c r="S30" s="65"/>
      <c r="T30" s="76">
        <v>29142</v>
      </c>
      <c r="U30" s="15">
        <f t="shared" si="1"/>
        <v>220.5</v>
      </c>
      <c r="V30" s="76">
        <f t="shared" si="2"/>
        <v>29583</v>
      </c>
      <c r="W30" s="76">
        <v>5889</v>
      </c>
      <c r="X30" s="77">
        <f t="shared" si="3"/>
        <v>5983</v>
      </c>
    </row>
    <row r="31" spans="1:24" ht="12.75">
      <c r="A31" s="73">
        <v>18</v>
      </c>
      <c r="B31" s="73">
        <v>17</v>
      </c>
      <c r="C31" s="4" t="s">
        <v>57</v>
      </c>
      <c r="D31" s="16" t="s">
        <v>43</v>
      </c>
      <c r="E31" s="16" t="s">
        <v>44</v>
      </c>
      <c r="F31" s="38">
        <v>9</v>
      </c>
      <c r="G31" s="38">
        <v>5</v>
      </c>
      <c r="H31" s="25">
        <v>226</v>
      </c>
      <c r="I31" s="25">
        <v>130</v>
      </c>
      <c r="J31" s="25">
        <v>57</v>
      </c>
      <c r="K31" s="25">
        <v>32</v>
      </c>
      <c r="L31" s="65">
        <f>(H31/I31*100)-100</f>
        <v>73.84615384615384</v>
      </c>
      <c r="M31" s="15">
        <f t="shared" si="0"/>
        <v>45.2</v>
      </c>
      <c r="N31" s="38">
        <v>5</v>
      </c>
      <c r="O31" s="15">
        <v>226</v>
      </c>
      <c r="P31" s="15">
        <v>906</v>
      </c>
      <c r="Q31" s="15">
        <v>57</v>
      </c>
      <c r="R31" s="15">
        <v>307</v>
      </c>
      <c r="S31" s="65">
        <f>(O31/P31*100)-100</f>
        <v>-75.0551876379691</v>
      </c>
      <c r="T31" s="92">
        <v>35880</v>
      </c>
      <c r="U31" s="15">
        <f t="shared" si="1"/>
        <v>45.2</v>
      </c>
      <c r="V31" s="76">
        <f t="shared" si="2"/>
        <v>36106</v>
      </c>
      <c r="W31" s="76">
        <v>8057</v>
      </c>
      <c r="X31" s="77">
        <f t="shared" si="3"/>
        <v>8114</v>
      </c>
    </row>
    <row r="32" spans="1:24" ht="12.75">
      <c r="A32" s="73">
        <v>19</v>
      </c>
      <c r="B32" s="73"/>
      <c r="C32" s="4"/>
      <c r="D32" s="16"/>
      <c r="E32" s="16"/>
      <c r="F32" s="38"/>
      <c r="G32" s="38"/>
      <c r="H32" s="15"/>
      <c r="I32" s="15"/>
      <c r="J32" s="83"/>
      <c r="K32" s="83"/>
      <c r="L32" s="65"/>
      <c r="M32" s="15"/>
      <c r="N32" s="39"/>
      <c r="O32" s="15"/>
      <c r="P32" s="15"/>
      <c r="Q32" s="15"/>
      <c r="R32" s="15"/>
      <c r="S32" s="65"/>
      <c r="T32" s="83"/>
      <c r="U32" s="15"/>
      <c r="V32" s="76"/>
      <c r="W32" s="76"/>
      <c r="X32" s="77"/>
    </row>
    <row r="33" spans="1:24" ht="13.5" thickBot="1">
      <c r="A33" s="51">
        <v>20</v>
      </c>
      <c r="B33" s="73"/>
      <c r="C33" s="4"/>
      <c r="D33" s="16"/>
      <c r="E33" s="16"/>
      <c r="F33" s="38"/>
      <c r="G33" s="38"/>
      <c r="H33" s="15"/>
      <c r="I33" s="15"/>
      <c r="J33" s="15"/>
      <c r="K33" s="15"/>
      <c r="L33" s="65"/>
      <c r="M33" s="15"/>
      <c r="N33" s="39"/>
      <c r="O33" s="15"/>
      <c r="P33" s="15"/>
      <c r="Q33" s="15"/>
      <c r="R33" s="15"/>
      <c r="S33" s="65"/>
      <c r="T33" s="83"/>
      <c r="U33" s="15"/>
      <c r="V33" s="76"/>
      <c r="W33" s="76"/>
      <c r="X33" s="77"/>
    </row>
    <row r="34" spans="1:24" s="37" customFormat="1" ht="12.75" thickBot="1">
      <c r="A34" s="34"/>
      <c r="B34" s="35"/>
      <c r="C34" s="41" t="s">
        <v>37</v>
      </c>
      <c r="D34" s="35"/>
      <c r="E34" s="35"/>
      <c r="F34" s="35"/>
      <c r="G34" s="35">
        <f>SUM(G14:G33)</f>
        <v>121</v>
      </c>
      <c r="H34" s="32">
        <f>SUM(H14:H33)</f>
        <v>115046</v>
      </c>
      <c r="I34" s="32">
        <v>109276</v>
      </c>
      <c r="J34" s="32">
        <f>SUM(J14:J33)</f>
        <v>22809</v>
      </c>
      <c r="K34" s="32">
        <v>22704</v>
      </c>
      <c r="L34" s="69">
        <f>(H34/I34*100)-100</f>
        <v>5.280207913906068</v>
      </c>
      <c r="M34" s="33">
        <f>H34/G34</f>
        <v>950.7933884297521</v>
      </c>
      <c r="N34" s="35">
        <f>SUM(N14:N33)</f>
        <v>121</v>
      </c>
      <c r="O34" s="32">
        <f>SUM(O14:O33)</f>
        <v>222135</v>
      </c>
      <c r="P34" s="32">
        <v>144144</v>
      </c>
      <c r="Q34" s="32">
        <f>SUM(Q14:Q33)</f>
        <v>48680</v>
      </c>
      <c r="R34" s="32">
        <v>31899</v>
      </c>
      <c r="S34" s="69">
        <f>(O34/P34*100)-100</f>
        <v>54.10631035631036</v>
      </c>
      <c r="T34" s="79">
        <f>SUM(T14:T33)</f>
        <v>1024621</v>
      </c>
      <c r="U34" s="33">
        <f>O34/N34</f>
        <v>1835.8264462809918</v>
      </c>
      <c r="V34" s="81">
        <f>SUM(V14:V33)</f>
        <v>1246756</v>
      </c>
      <c r="W34" s="80">
        <f>SUM(W14:W33)</f>
        <v>223996</v>
      </c>
      <c r="X34" s="36">
        <f>SUM(X14:X33)</f>
        <v>272676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7" t="str">
        <f>'WEEKLY COMPETITIVE REPORT'!J4</f>
        <v>23 - Apr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2">
        <f>'WEEKLY COMPETITIVE REPORT'!X4</f>
        <v>0.7547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8" t="str">
        <f>'WEEKLY COMPETITIVE REPORT'!J5</f>
        <v>22 - Apr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tr">
        <f>'WEEKLY COMPETITIVE REPORT'!G7</f>
        <v>Week </v>
      </c>
      <c r="H7" s="9"/>
      <c r="I7" s="10" t="s">
        <v>7</v>
      </c>
      <c r="J7" s="42">
        <f>'WEEKLY COMPETITIVE REPORT'!J7</f>
        <v>17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f>'WEEKLY COMPETITIVE REPORT'!X8</f>
        <v>40297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48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27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51">
        <v>1</v>
      </c>
      <c r="B14" s="4" t="str">
        <f>'WEEKLY COMPETITIVE REPORT'!B14</f>
        <v>New</v>
      </c>
      <c r="C14" s="4" t="str">
        <f>'WEEKLY COMPETITIVE REPORT'!C14</f>
        <v>CLASH OF THE TITANS</v>
      </c>
      <c r="D14" s="4" t="str">
        <f>'WEEKLY COMPETITIVE REPORT'!D14</f>
        <v>WB</v>
      </c>
      <c r="E14" s="4" t="str">
        <f>'WEEKLY COMPETITIVE REPORT'!E14</f>
        <v>Blitz</v>
      </c>
      <c r="F14" s="38">
        <f>'WEEKLY COMPETITIVE REPORT'!F14</f>
        <v>1</v>
      </c>
      <c r="G14" s="38">
        <f>'WEEKLY COMPETITIVE REPORT'!G14</f>
        <v>15</v>
      </c>
      <c r="H14" s="15">
        <f>'WEEKLY COMPETITIVE REPORT'!H14/X4</f>
        <v>62000.7950178879</v>
      </c>
      <c r="I14" s="15">
        <f>'WEEKLY COMPETITIVE REPORT'!I14/X4</f>
        <v>0</v>
      </c>
      <c r="J14" s="23">
        <f>'WEEKLY COMPETITIVE REPORT'!J14</f>
        <v>8426</v>
      </c>
      <c r="K14" s="23">
        <f>'WEEKLY COMPETITIVE REPORT'!K14</f>
        <v>0</v>
      </c>
      <c r="L14" s="65">
        <f>'WEEKLY COMPETITIVE REPORT'!L14</f>
        <v>0</v>
      </c>
      <c r="M14" s="15">
        <f aca="true" t="shared" si="0" ref="M14:M20">H14/G14</f>
        <v>4133.38633452586</v>
      </c>
      <c r="N14" s="38">
        <f>'WEEKLY COMPETITIVE REPORT'!N14</f>
        <v>15</v>
      </c>
      <c r="O14" s="15">
        <f>'WEEKLY COMPETITIVE REPORT'!O14/X4</f>
        <v>113804.16059361336</v>
      </c>
      <c r="P14" s="15">
        <f>'WEEKLY COMPETITIVE REPORT'!P14/X4</f>
        <v>0</v>
      </c>
      <c r="Q14" s="23">
        <f>'WEEKLY COMPETITIVE REPORT'!Q14</f>
        <v>17103</v>
      </c>
      <c r="R14" s="23">
        <f>'WEEKLY COMPETITIVE REPORT'!R14</f>
        <v>0</v>
      </c>
      <c r="S14" s="65">
        <f>'WEEKLY COMPETITIVE REPORT'!S14</f>
        <v>0</v>
      </c>
      <c r="T14" s="15">
        <f>'WEEKLY COMPETITIVE REPORT'!T14/X4</f>
        <v>3374.850934146018</v>
      </c>
      <c r="U14" s="15">
        <f aca="true" t="shared" si="1" ref="U14:U20">O14/N14</f>
        <v>7586.944039574224</v>
      </c>
      <c r="V14" s="26">
        <f aca="true" t="shared" si="2" ref="V14:V20">O14+T14</f>
        <v>117179.01152775937</v>
      </c>
      <c r="W14" s="23">
        <f>'WEEKLY COMPETITIVE REPORT'!W14</f>
        <v>564</v>
      </c>
      <c r="X14" s="57">
        <f>'WEEKLY COMPETITIVE REPORT'!X14</f>
        <v>17667</v>
      </c>
    </row>
    <row r="15" spans="1:24" ht="12.75">
      <c r="A15" s="51">
        <v>2</v>
      </c>
      <c r="B15" s="4">
        <f>'WEEKLY COMPETITIVE REPORT'!B15</f>
        <v>1</v>
      </c>
      <c r="C15" s="4" t="str">
        <f>'WEEKLY COMPETITIVE REPORT'!C15</f>
        <v>HOW TO TRAIN YOUR DRAGON</v>
      </c>
      <c r="D15" s="4" t="str">
        <f>'WEEKLY COMPETITIVE REPORT'!D15</f>
        <v>PAR</v>
      </c>
      <c r="E15" s="4" t="str">
        <f>'WEEKLY COMPETITIVE REPORT'!E15</f>
        <v>Karantanija</v>
      </c>
      <c r="F15" s="38">
        <f>'WEEKLY COMPETITIVE REPORT'!F15</f>
        <v>4</v>
      </c>
      <c r="G15" s="38">
        <f>'WEEKLY COMPETITIVE REPORT'!G15</f>
        <v>14</v>
      </c>
      <c r="H15" s="15">
        <f>'WEEKLY COMPETITIVE REPORT'!H15/X4</f>
        <v>19214.25732078972</v>
      </c>
      <c r="I15" s="15">
        <f>'WEEKLY COMPETITIVE REPORT'!I15/X4</f>
        <v>40724.79130780442</v>
      </c>
      <c r="J15" s="23">
        <f>'WEEKLY COMPETITIVE REPORT'!J15</f>
        <v>2911</v>
      </c>
      <c r="K15" s="23">
        <f>'WEEKLY COMPETITIVE REPORT'!K15</f>
        <v>5948</v>
      </c>
      <c r="L15" s="65">
        <f>'WEEKLY COMPETITIVE REPORT'!L15</f>
        <v>-52.819261428339026</v>
      </c>
      <c r="M15" s="15">
        <f t="shared" si="0"/>
        <v>1372.44695148498</v>
      </c>
      <c r="N15" s="38">
        <f>'WEEKLY COMPETITIVE REPORT'!N15</f>
        <v>14</v>
      </c>
      <c r="O15" s="15">
        <f>'WEEKLY COMPETITIVE REPORT'!O15/X4</f>
        <v>42771.962369153305</v>
      </c>
      <c r="P15" s="15">
        <f>'WEEKLY COMPETITIVE REPORT'!P15/X4</f>
        <v>50751.29190406784</v>
      </c>
      <c r="Q15" s="23">
        <f>'WEEKLY COMPETITIVE REPORT'!Q15</f>
        <v>7086</v>
      </c>
      <c r="R15" s="23">
        <f>'WEEKLY COMPETITIVE REPORT'!R15</f>
        <v>7842</v>
      </c>
      <c r="S15" s="65">
        <f>'WEEKLY COMPETITIVE REPORT'!S15</f>
        <v>-15.722416583990395</v>
      </c>
      <c r="T15" s="15">
        <f>'WEEKLY COMPETITIVE REPORT'!T15/X4</f>
        <v>215137.14058566318</v>
      </c>
      <c r="U15" s="15">
        <f t="shared" si="1"/>
        <v>3055.140169225236</v>
      </c>
      <c r="V15" s="26">
        <f t="shared" si="2"/>
        <v>257909.10295481648</v>
      </c>
      <c r="W15" s="23">
        <f>'WEEKLY COMPETITIVE REPORT'!W15</f>
        <v>33074</v>
      </c>
      <c r="X15" s="57">
        <f>'WEEKLY COMPETITIVE REPORT'!X15</f>
        <v>40160</v>
      </c>
    </row>
    <row r="16" spans="1:24" ht="12.75">
      <c r="A16" s="51">
        <v>3</v>
      </c>
      <c r="B16" s="4">
        <f>'WEEKLY COMPETITIVE REPORT'!B16</f>
        <v>2</v>
      </c>
      <c r="C16" s="4" t="str">
        <f>'WEEKLY COMPETITIVE REPORT'!C16</f>
        <v>SHE'S OUT OF MY LEAGUE</v>
      </c>
      <c r="D16" s="4" t="str">
        <f>'WEEKLY COMPETITIVE REPORT'!D16</f>
        <v>PAR</v>
      </c>
      <c r="E16" s="4" t="str">
        <f>'WEEKLY COMPETITIVE REPORT'!E16</f>
        <v>Karantanija</v>
      </c>
      <c r="F16" s="38">
        <f>'WEEKLY COMPETITIVE REPORT'!F16</f>
        <v>2</v>
      </c>
      <c r="G16" s="38">
        <f>'WEEKLY COMPETITIVE REPORT'!G16</f>
        <v>8</v>
      </c>
      <c r="H16" s="15">
        <f>'WEEKLY COMPETITIVE REPORT'!H16/X4</f>
        <v>19589.24075791705</v>
      </c>
      <c r="I16" s="15">
        <f>'WEEKLY COMPETITIVE REPORT'!I16/X4</f>
        <v>32987.94222870014</v>
      </c>
      <c r="J16" s="23">
        <f>'WEEKLY COMPETITIVE REPORT'!J16</f>
        <v>3167</v>
      </c>
      <c r="K16" s="23">
        <f>'WEEKLY COMPETITIVE REPORT'!K16</f>
        <v>5289</v>
      </c>
      <c r="L16" s="65">
        <f>'WEEKLY COMPETITIVE REPORT'!L16</f>
        <v>-40.616966580976865</v>
      </c>
      <c r="M16" s="15">
        <f t="shared" si="0"/>
        <v>2448.6550947396313</v>
      </c>
      <c r="N16" s="38">
        <f>'WEEKLY COMPETITIVE REPORT'!N16</f>
        <v>8</v>
      </c>
      <c r="O16" s="15">
        <f>'WEEKLY COMPETITIVE REPORT'!O16/X4</f>
        <v>36341.59268583543</v>
      </c>
      <c r="P16" s="15">
        <f>'WEEKLY COMPETITIVE REPORT'!P16/X4</f>
        <v>43914.13806810653</v>
      </c>
      <c r="Q16" s="23">
        <f>'WEEKLY COMPETITIVE REPORT'!Q16</f>
        <v>6650</v>
      </c>
      <c r="R16" s="23">
        <f>'WEEKLY COMPETITIVE REPORT'!R16</f>
        <v>7499</v>
      </c>
      <c r="S16" s="65">
        <f>'WEEKLY COMPETITIVE REPORT'!S16</f>
        <v>-17.2439804477702</v>
      </c>
      <c r="T16" s="15">
        <f>'WEEKLY COMPETITIVE REPORT'!T16/X4</f>
        <v>47697.09818470915</v>
      </c>
      <c r="U16" s="15">
        <f t="shared" si="1"/>
        <v>4542.699085729429</v>
      </c>
      <c r="V16" s="26">
        <f t="shared" si="2"/>
        <v>84038.69087054458</v>
      </c>
      <c r="W16" s="23">
        <f>'WEEKLY COMPETITIVE REPORT'!W16</f>
        <v>8390</v>
      </c>
      <c r="X16" s="57">
        <f>'WEEKLY COMPETITIVE REPORT'!X16</f>
        <v>15040</v>
      </c>
    </row>
    <row r="17" spans="1:24" ht="12.75">
      <c r="A17" s="51">
        <v>4</v>
      </c>
      <c r="B17" s="4" t="str">
        <f>'WEEKLY COMPETITIVE REPORT'!B17</f>
        <v>New</v>
      </c>
      <c r="C17" s="4" t="str">
        <f>'WEEKLY COMPETITIVE REPORT'!C17</f>
        <v>WHEN IN ROME</v>
      </c>
      <c r="D17" s="4" t="str">
        <f>'WEEKLY COMPETITIVE REPORT'!D17</f>
        <v>WDI</v>
      </c>
      <c r="E17" s="4" t="str">
        <f>'WEEKLY COMPETITIVE REPORT'!E17</f>
        <v>CENEX</v>
      </c>
      <c r="F17" s="38">
        <f>'WEEKLY COMPETITIVE REPORT'!F17</f>
        <v>1</v>
      </c>
      <c r="G17" s="38">
        <f>'WEEKLY COMPETITIVE REPORT'!G17</f>
        <v>6</v>
      </c>
      <c r="H17" s="15">
        <f>'WEEKLY COMPETITIVE REPORT'!H17/X4</f>
        <v>15374.32092222075</v>
      </c>
      <c r="I17" s="15">
        <f>'WEEKLY COMPETITIVE REPORT'!I17/X4</f>
        <v>0</v>
      </c>
      <c r="J17" s="23">
        <f>'WEEKLY COMPETITIVE REPORT'!J17</f>
        <v>2447</v>
      </c>
      <c r="K17" s="23">
        <f>'WEEKLY COMPETITIVE REPORT'!K17</f>
        <v>0</v>
      </c>
      <c r="L17" s="65">
        <f>'WEEKLY COMPETITIVE REPORT'!L17</f>
        <v>0</v>
      </c>
      <c r="M17" s="15">
        <f t="shared" si="0"/>
        <v>2562.386820370125</v>
      </c>
      <c r="N17" s="38">
        <f>'WEEKLY COMPETITIVE REPORT'!N17</f>
        <v>6</v>
      </c>
      <c r="O17" s="15">
        <f>'WEEKLY COMPETITIVE REPORT'!O17/X4</f>
        <v>30027.825626076585</v>
      </c>
      <c r="P17" s="15">
        <f>'WEEKLY COMPETITIVE REPORT'!P17/X4</f>
        <v>0</v>
      </c>
      <c r="Q17" s="23">
        <f>'WEEKLY COMPETITIVE REPORT'!Q17</f>
        <v>5360</v>
      </c>
      <c r="R17" s="23">
        <f>'WEEKLY COMPETITIVE REPORT'!R17</f>
        <v>0</v>
      </c>
      <c r="S17" s="65">
        <f>'WEEKLY COMPETITIVE REPORT'!S17</f>
        <v>0</v>
      </c>
      <c r="T17" s="15">
        <f>'WEEKLY COMPETITIVE REPORT'!T17/X4</f>
        <v>879.8197959454087</v>
      </c>
      <c r="U17" s="15">
        <f t="shared" si="1"/>
        <v>5004.637604346098</v>
      </c>
      <c r="V17" s="26">
        <f t="shared" si="2"/>
        <v>30907.645422021993</v>
      </c>
      <c r="W17" s="23">
        <f>'WEEKLY COMPETITIVE REPORT'!W17</f>
        <v>142</v>
      </c>
      <c r="X17" s="57">
        <f>'WEEKLY COMPETITIVE REPORT'!X17</f>
        <v>5502</v>
      </c>
    </row>
    <row r="18" spans="1:24" ht="13.5" customHeight="1">
      <c r="A18" s="51">
        <v>5</v>
      </c>
      <c r="B18" s="4">
        <f>'WEEKLY COMPETITIVE REPORT'!B18</f>
        <v>3</v>
      </c>
      <c r="C18" s="4" t="str">
        <f>'WEEKLY COMPETITIVE REPORT'!C18</f>
        <v>BOUNTY HUNTER</v>
      </c>
      <c r="D18" s="4" t="str">
        <f>'WEEKLY COMPETITIVE REPORT'!D18</f>
        <v>SONY</v>
      </c>
      <c r="E18" s="4" t="str">
        <f>'WEEKLY COMPETITIVE REPORT'!E18</f>
        <v>CF</v>
      </c>
      <c r="F18" s="38">
        <f>'WEEKLY COMPETITIVE REPORT'!F18</f>
        <v>4</v>
      </c>
      <c r="G18" s="38">
        <f>'WEEKLY COMPETITIVE REPORT'!G18</f>
        <v>9</v>
      </c>
      <c r="H18" s="15">
        <f>'WEEKLY COMPETITIVE REPORT'!H18/X4</f>
        <v>10853.319199681991</v>
      </c>
      <c r="I18" s="15">
        <f>'WEEKLY COMPETITIVE REPORT'!I18/X4</f>
        <v>17157.81105074864</v>
      </c>
      <c r="J18" s="23">
        <f>'WEEKLY COMPETITIVE REPORT'!J18</f>
        <v>1788</v>
      </c>
      <c r="K18" s="23">
        <f>'WEEKLY COMPETITIVE REPORT'!K18</f>
        <v>2762</v>
      </c>
      <c r="L18" s="65">
        <f>'WEEKLY COMPETITIVE REPORT'!L18</f>
        <v>-36.74415012742297</v>
      </c>
      <c r="M18" s="15">
        <f t="shared" si="0"/>
        <v>1205.9243555202213</v>
      </c>
      <c r="N18" s="38">
        <f>'WEEKLY COMPETITIVE REPORT'!N18</f>
        <v>9</v>
      </c>
      <c r="O18" s="15">
        <f>'WEEKLY COMPETITIVE REPORT'!O18/X4</f>
        <v>20801.64303696833</v>
      </c>
      <c r="P18" s="15">
        <f>'WEEKLY COMPETITIVE REPORT'!P18/X4</f>
        <v>21894.792632834236</v>
      </c>
      <c r="Q18" s="23">
        <f>'WEEKLY COMPETITIVE REPORT'!Q18</f>
        <v>3815</v>
      </c>
      <c r="R18" s="23">
        <f>'WEEKLY COMPETITIVE REPORT'!R18</f>
        <v>3733</v>
      </c>
      <c r="S18" s="65">
        <f>'WEEKLY COMPETITIVE REPORT'!S18</f>
        <v>-4.99273783587509</v>
      </c>
      <c r="T18" s="15">
        <f>'WEEKLY COMPETITIVE REPORT'!T18/X4</f>
        <v>169570.69034053266</v>
      </c>
      <c r="U18" s="15">
        <f t="shared" si="1"/>
        <v>2311.2936707742588</v>
      </c>
      <c r="V18" s="26">
        <f t="shared" si="2"/>
        <v>190372.333377501</v>
      </c>
      <c r="W18" s="23">
        <f>'WEEKLY COMPETITIVE REPORT'!W18</f>
        <v>28849</v>
      </c>
      <c r="X18" s="57">
        <f>'WEEKLY COMPETITIVE REPORT'!X18</f>
        <v>32664</v>
      </c>
    </row>
    <row r="19" spans="1:24" ht="12.75">
      <c r="A19" s="51">
        <v>6</v>
      </c>
      <c r="B19" s="4">
        <f>'WEEKLY COMPETITIVE REPORT'!B19</f>
        <v>4</v>
      </c>
      <c r="C19" s="4" t="str">
        <f>'WEEKLY COMPETITIVE REPORT'!C19</f>
        <v>REMEMBER ME</v>
      </c>
      <c r="D19" s="4" t="str">
        <f>'WEEKLY COMPETITIVE REPORT'!D19</f>
        <v>INDEP</v>
      </c>
      <c r="E19" s="4" t="str">
        <f>'WEEKLY COMPETITIVE REPORT'!E19</f>
        <v>Blitz</v>
      </c>
      <c r="F19" s="38">
        <f>'WEEKLY COMPETITIVE REPORT'!F19</f>
        <v>2</v>
      </c>
      <c r="G19" s="38">
        <f>'WEEKLY COMPETITIVE REPORT'!G19</f>
        <v>6</v>
      </c>
      <c r="H19" s="15">
        <f>'WEEKLY COMPETITIVE REPORT'!H19/X4</f>
        <v>8775.672452630184</v>
      </c>
      <c r="I19" s="15">
        <f>'WEEKLY COMPETITIVE REPORT'!I19/X4</f>
        <v>13676.957731548959</v>
      </c>
      <c r="J19" s="23">
        <f>'WEEKLY COMPETITIVE REPORT'!J19</f>
        <v>1504</v>
      </c>
      <c r="K19" s="23">
        <f>'WEEKLY COMPETITIVE REPORT'!K19</f>
        <v>2188</v>
      </c>
      <c r="L19" s="65">
        <f>'WEEKLY COMPETITIVE REPORT'!L19</f>
        <v>-35.83607827940321</v>
      </c>
      <c r="M19" s="15">
        <f t="shared" si="0"/>
        <v>1462.612075438364</v>
      </c>
      <c r="N19" s="38">
        <f>'WEEKLY COMPETITIVE REPORT'!N19</f>
        <v>6</v>
      </c>
      <c r="O19" s="15">
        <f>'WEEKLY COMPETITIVE REPORT'!O19/X4</f>
        <v>18227.110109977475</v>
      </c>
      <c r="P19" s="15">
        <f>'WEEKLY COMPETITIVE REPORT'!P19/X4</f>
        <v>19892.672585133165</v>
      </c>
      <c r="Q19" s="23">
        <f>'WEEKLY COMPETITIVE REPORT'!Q19</f>
        <v>3327</v>
      </c>
      <c r="R19" s="23">
        <f>'WEEKLY COMPETITIVE REPORT'!R19</f>
        <v>3434</v>
      </c>
      <c r="S19" s="65">
        <f>'WEEKLY COMPETITIVE REPORT'!S19</f>
        <v>-8.372743622194108</v>
      </c>
      <c r="T19" s="15">
        <f>'WEEKLY COMPETITIVE REPORT'!T19/X4</f>
        <v>23272.823638531867</v>
      </c>
      <c r="U19" s="15">
        <f t="shared" si="1"/>
        <v>3037.8516849962457</v>
      </c>
      <c r="V19" s="26">
        <f t="shared" si="2"/>
        <v>41499.93374850934</v>
      </c>
      <c r="W19" s="23">
        <f>'WEEKLY COMPETITIVE REPORT'!W19</f>
        <v>4220</v>
      </c>
      <c r="X19" s="57">
        <f>'WEEKLY COMPETITIVE REPORT'!X19</f>
        <v>7547</v>
      </c>
    </row>
    <row r="20" spans="1:24" ht="12.75">
      <c r="A20" s="52">
        <v>7</v>
      </c>
      <c r="B20" s="4">
        <f>'WEEKLY COMPETITIVE REPORT'!B20</f>
        <v>5</v>
      </c>
      <c r="C20" s="4" t="str">
        <f>'WEEKLY COMPETITIVE REPORT'!C20</f>
        <v>ALICE IN WONDERLAND</v>
      </c>
      <c r="D20" s="4" t="str">
        <f>'WEEKLY COMPETITIVE REPORT'!D20</f>
        <v>WDI</v>
      </c>
      <c r="E20" s="4" t="str">
        <f>'WEEKLY COMPETITIVE REPORT'!E20</f>
        <v>CENEX</v>
      </c>
      <c r="F20" s="38">
        <f>'WEEKLY COMPETITIVE REPORT'!F20</f>
        <v>7</v>
      </c>
      <c r="G20" s="38">
        <f>'WEEKLY COMPETITIVE REPORT'!G20</f>
        <v>8</v>
      </c>
      <c r="H20" s="15">
        <f>'WEEKLY COMPETITIVE REPORT'!H20/X4</f>
        <v>2923.0157678547766</v>
      </c>
      <c r="I20" s="15">
        <f>'WEEKLY COMPETITIVE REPORT'!I20/X4</f>
        <v>10400.15900357758</v>
      </c>
      <c r="J20" s="23">
        <f>'WEEKLY COMPETITIVE REPORT'!J20</f>
        <v>402</v>
      </c>
      <c r="K20" s="23">
        <f>'WEEKLY COMPETITIVE REPORT'!K20</f>
        <v>1803</v>
      </c>
      <c r="L20" s="65">
        <f>'WEEKLY COMPETITIVE REPORT'!L20</f>
        <v>-71.89450885463117</v>
      </c>
      <c r="M20" s="15">
        <f t="shared" si="0"/>
        <v>365.3769709818471</v>
      </c>
      <c r="N20" s="38">
        <f>'WEEKLY COMPETITIVE REPORT'!N20</f>
        <v>8</v>
      </c>
      <c r="O20" s="15">
        <f>'WEEKLY COMPETITIVE REPORT'!O20/X4</f>
        <v>7328.739896647674</v>
      </c>
      <c r="P20" s="15">
        <f>'WEEKLY COMPETITIVE REPORT'!P20/X4</f>
        <v>12524.181794090366</v>
      </c>
      <c r="Q20" s="23">
        <f>'WEEKLY COMPETITIVE REPORT'!Q20</f>
        <v>1167</v>
      </c>
      <c r="R20" s="23">
        <f>'WEEKLY COMPETITIVE REPORT'!R20</f>
        <v>2191</v>
      </c>
      <c r="S20" s="65">
        <f>'WEEKLY COMPETITIVE REPORT'!S20</f>
        <v>-41.48328396106644</v>
      </c>
      <c r="T20" s="15">
        <f>'WEEKLY COMPETITIVE REPORT'!T20/X4</f>
        <v>160696.96568172783</v>
      </c>
      <c r="U20" s="15">
        <f t="shared" si="1"/>
        <v>916.0924870809592</v>
      </c>
      <c r="V20" s="26">
        <f t="shared" si="2"/>
        <v>168025.7055783755</v>
      </c>
      <c r="W20" s="23">
        <f>'WEEKLY COMPETITIVE REPORT'!W20</f>
        <v>24863</v>
      </c>
      <c r="X20" s="57">
        <f>'WEEKLY COMPETITIVE REPORT'!X20</f>
        <v>26030</v>
      </c>
    </row>
    <row r="21" spans="1:24" ht="12.75">
      <c r="A21" s="51">
        <v>8</v>
      </c>
      <c r="B21" s="4">
        <f>'WEEKLY COMPETITIVE REPORT'!B21</f>
        <v>7</v>
      </c>
      <c r="C21" s="4" t="str">
        <f>'WEEKLY COMPETITIVE REPORT'!C21</f>
        <v>SHUTTER ISLAND</v>
      </c>
      <c r="D21" s="4" t="str">
        <f>'WEEKLY COMPETITIVE REPORT'!D21</f>
        <v>PAR</v>
      </c>
      <c r="E21" s="4" t="str">
        <f>'WEEKLY COMPETITIVE REPORT'!E21</f>
        <v>Karantanija</v>
      </c>
      <c r="F21" s="38">
        <f>'WEEKLY COMPETITIVE REPORT'!F21</f>
        <v>7</v>
      </c>
      <c r="G21" s="38">
        <f>'WEEKLY COMPETITIVE REPORT'!G21</f>
        <v>5</v>
      </c>
      <c r="H21" s="15">
        <f>'WEEKLY COMPETITIVE REPORT'!H21/X4</f>
        <v>3356.300516761627</v>
      </c>
      <c r="I21" s="15">
        <f>'WEEKLY COMPETITIVE REPORT'!I21/X4</f>
        <v>5296.144163243673</v>
      </c>
      <c r="J21" s="23">
        <f>'WEEKLY COMPETITIVE REPORT'!J21</f>
        <v>496</v>
      </c>
      <c r="K21" s="23">
        <f>'WEEKLY COMPETITIVE REPORT'!K21</f>
        <v>792</v>
      </c>
      <c r="L21" s="65">
        <f>'WEEKLY COMPETITIVE REPORT'!L21</f>
        <v>-36.627470602952215</v>
      </c>
      <c r="M21" s="15">
        <f aca="true" t="shared" si="3" ref="M21:M33">H21/G21</f>
        <v>671.2601033523254</v>
      </c>
      <c r="N21" s="38">
        <f>'WEEKLY COMPETITIVE REPORT'!N21</f>
        <v>5</v>
      </c>
      <c r="O21" s="15">
        <f>'WEEKLY COMPETITIVE REPORT'!O21/X4</f>
        <v>6187.889227507619</v>
      </c>
      <c r="P21" s="15">
        <f>'WEEKLY COMPETITIVE REPORT'!P21/X4</f>
        <v>7315.4895985159665</v>
      </c>
      <c r="Q21" s="23">
        <f>'WEEKLY COMPETITIVE REPORT'!Q21</f>
        <v>962</v>
      </c>
      <c r="R21" s="23">
        <f>'WEEKLY COMPETITIVE REPORT'!R21</f>
        <v>1113</v>
      </c>
      <c r="S21" s="65">
        <f>'WEEKLY COMPETITIVE REPORT'!S21</f>
        <v>-15.413874298134402</v>
      </c>
      <c r="T21" s="15">
        <f>'WEEKLY COMPETITIVE REPORT'!T21/X4</f>
        <v>177021.33297999203</v>
      </c>
      <c r="U21" s="15">
        <f aca="true" t="shared" si="4" ref="U21:U33">O21/N21</f>
        <v>1237.5778455015238</v>
      </c>
      <c r="V21" s="26">
        <f aca="true" t="shared" si="5" ref="V21:V33">O21+T21</f>
        <v>183209.22220749964</v>
      </c>
      <c r="W21" s="23">
        <f>'WEEKLY COMPETITIVE REPORT'!W21</f>
        <v>28596</v>
      </c>
      <c r="X21" s="57">
        <f>'WEEKLY COMPETITIVE REPORT'!X21</f>
        <v>29558</v>
      </c>
    </row>
    <row r="22" spans="1:24" ht="12.75">
      <c r="A22" s="51">
        <v>9</v>
      </c>
      <c r="B22" s="4">
        <f>'WEEKLY COMPETITIVE REPORT'!B22</f>
        <v>6</v>
      </c>
      <c r="C22" s="4" t="str">
        <f>'WEEKLY COMPETITIVE REPORT'!C22</f>
        <v>TRIAGE</v>
      </c>
      <c r="D22" s="4" t="str">
        <f>'WEEKLY COMPETITIVE REPORT'!D22</f>
        <v>INDEP</v>
      </c>
      <c r="E22" s="4" t="str">
        <f>'WEEKLY COMPETITIVE REPORT'!E22</f>
        <v>Karantanija</v>
      </c>
      <c r="F22" s="38">
        <f>'WEEKLY COMPETITIVE REPORT'!F22</f>
        <v>3</v>
      </c>
      <c r="G22" s="38">
        <f>'WEEKLY COMPETITIVE REPORT'!G22</f>
        <v>7</v>
      </c>
      <c r="H22" s="15">
        <f>'WEEKLY COMPETITIVE REPORT'!H22/X4</f>
        <v>2540.0821518484163</v>
      </c>
      <c r="I22" s="15">
        <f>'WEEKLY COMPETITIVE REPORT'!I22/X4</f>
        <v>7086.259440837419</v>
      </c>
      <c r="J22" s="23">
        <f>'WEEKLY COMPETITIVE REPORT'!J22</f>
        <v>399</v>
      </c>
      <c r="K22" s="23">
        <f>'WEEKLY COMPETITIVE REPORT'!K22</f>
        <v>1116</v>
      </c>
      <c r="L22" s="65">
        <f>'WEEKLY COMPETITIVE REPORT'!L22</f>
        <v>-64.15482423335826</v>
      </c>
      <c r="M22" s="15">
        <f t="shared" si="3"/>
        <v>362.86887883548803</v>
      </c>
      <c r="N22" s="38">
        <f>'WEEKLY COMPETITIVE REPORT'!N22</f>
        <v>7</v>
      </c>
      <c r="O22" s="15">
        <f>'WEEKLY COMPETITIVE REPORT'!O22/X4</f>
        <v>4506.426394593878</v>
      </c>
      <c r="P22" s="15">
        <f>'WEEKLY COMPETITIVE REPORT'!P22/X4</f>
        <v>9944.348747846827</v>
      </c>
      <c r="Q22" s="23">
        <f>'WEEKLY COMPETITIVE REPORT'!Q22</f>
        <v>773</v>
      </c>
      <c r="R22" s="23">
        <f>'WEEKLY COMPETITIVE REPORT'!R22</f>
        <v>1656</v>
      </c>
      <c r="S22" s="65">
        <f>'WEEKLY COMPETITIVE REPORT'!S22</f>
        <v>-54.68354430379747</v>
      </c>
      <c r="T22" s="15">
        <f>'WEEKLY COMPETITIVE REPORT'!T22/X4</f>
        <v>23838.611368755795</v>
      </c>
      <c r="U22" s="15">
        <f t="shared" si="4"/>
        <v>643.7751992276969</v>
      </c>
      <c r="V22" s="26">
        <f t="shared" si="5"/>
        <v>28345.037763349676</v>
      </c>
      <c r="W22" s="23">
        <f>'WEEKLY COMPETITIVE REPORT'!W22</f>
        <v>4172</v>
      </c>
      <c r="X22" s="57">
        <f>'WEEKLY COMPETITIVE REPORT'!X22</f>
        <v>4945</v>
      </c>
    </row>
    <row r="23" spans="1:24" ht="12.75">
      <c r="A23" s="51">
        <v>10</v>
      </c>
      <c r="B23" s="4">
        <f>'WEEKLY COMPETITIVE REPORT'!B23</f>
        <v>10</v>
      </c>
      <c r="C23" s="4" t="str">
        <f>'WEEKLY COMPETITIVE REPORT'!C23</f>
        <v>SOUL KITCHEN</v>
      </c>
      <c r="D23" s="4" t="str">
        <f>'WEEKLY COMPETITIVE REPORT'!D23</f>
        <v>INDEP</v>
      </c>
      <c r="E23" s="4" t="str">
        <f>'WEEKLY COMPETITIVE REPORT'!E23</f>
        <v>CF</v>
      </c>
      <c r="F23" s="38">
        <f>'WEEKLY COMPETITIVE REPORT'!F23</f>
        <v>2</v>
      </c>
      <c r="G23" s="38">
        <f>'WEEKLY COMPETITIVE REPORT'!G23</f>
        <v>1</v>
      </c>
      <c r="H23" s="15">
        <f>'WEEKLY COMPETITIVE REPORT'!H23/X4</f>
        <v>1718.5636676825227</v>
      </c>
      <c r="I23" s="15">
        <f>'WEEKLY COMPETITIVE REPORT'!I23/X4</f>
        <v>1845.766529746919</v>
      </c>
      <c r="J23" s="23">
        <f>'WEEKLY COMPETITIVE REPORT'!J23</f>
        <v>268</v>
      </c>
      <c r="K23" s="23">
        <f>'WEEKLY COMPETITIVE REPORT'!K23</f>
        <v>295</v>
      </c>
      <c r="L23" s="65">
        <f>'WEEKLY COMPETITIVE REPORT'!L23</f>
        <v>-6.891600861450115</v>
      </c>
      <c r="M23" s="15">
        <f t="shared" si="3"/>
        <v>1718.5636676825227</v>
      </c>
      <c r="N23" s="38">
        <f>'WEEKLY COMPETITIVE REPORT'!N23</f>
        <v>1</v>
      </c>
      <c r="O23" s="15">
        <f>'WEEKLY COMPETITIVE REPORT'!O23/X4</f>
        <v>3251.623161521134</v>
      </c>
      <c r="P23" s="15">
        <f>'WEEKLY COMPETITIVE REPORT'!P23/X4</f>
        <v>3218.497416191864</v>
      </c>
      <c r="Q23" s="23">
        <f>'WEEKLY COMPETITIVE REPORT'!Q23</f>
        <v>530</v>
      </c>
      <c r="R23" s="23">
        <f>'WEEKLY COMPETITIVE REPORT'!R23</f>
        <v>534</v>
      </c>
      <c r="S23" s="65">
        <f>'WEEKLY COMPETITIVE REPORT'!S23</f>
        <v>1.0292301358583842</v>
      </c>
      <c r="T23" s="15">
        <f>'WEEKLY COMPETITIVE REPORT'!T23/X4</f>
        <v>12045.84603153571</v>
      </c>
      <c r="U23" s="15">
        <f t="shared" si="4"/>
        <v>3251.623161521134</v>
      </c>
      <c r="V23" s="26">
        <f t="shared" si="5"/>
        <v>15297.469193056844</v>
      </c>
      <c r="W23" s="23">
        <f>'WEEKLY COMPETITIVE REPORT'!W23</f>
        <v>2222</v>
      </c>
      <c r="X23" s="57">
        <f>'WEEKLY COMPETITIVE REPORT'!X23</f>
        <v>2752</v>
      </c>
    </row>
    <row r="24" spans="1:24" ht="12.75">
      <c r="A24" s="51">
        <v>11</v>
      </c>
      <c r="B24" s="4">
        <f>'WEEKLY COMPETITIVE REPORT'!B24</f>
        <v>8</v>
      </c>
      <c r="C24" s="4" t="str">
        <f>'WEEKLY COMPETITIVE REPORT'!C24</f>
        <v>LEAP YEAR</v>
      </c>
      <c r="D24" s="4" t="str">
        <f>'WEEKLY COMPETITIVE REPORT'!D24</f>
        <v>UNI</v>
      </c>
      <c r="E24" s="4" t="str">
        <f>'WEEKLY COMPETITIVE REPORT'!E24</f>
        <v>Karantanija</v>
      </c>
      <c r="F24" s="38">
        <f>'WEEKLY COMPETITIVE REPORT'!F24</f>
        <v>8</v>
      </c>
      <c r="G24" s="38">
        <f>'WEEKLY COMPETITIVE REPORT'!G24</f>
        <v>8</v>
      </c>
      <c r="H24" s="15">
        <f>'WEEKLY COMPETITIVE REPORT'!H24/X4</f>
        <v>1281.30382933616</v>
      </c>
      <c r="I24" s="15">
        <f>'WEEKLY COMPETITIVE REPORT'!I24/X4</f>
        <v>2892.5400821518483</v>
      </c>
      <c r="J24" s="23">
        <f>'WEEKLY COMPETITIVE REPORT'!J24</f>
        <v>203</v>
      </c>
      <c r="K24" s="23">
        <f>'WEEKLY COMPETITIVE REPORT'!K24</f>
        <v>452</v>
      </c>
      <c r="L24" s="65">
        <f>'WEEKLY COMPETITIVE REPORT'!L24</f>
        <v>-55.703160787906555</v>
      </c>
      <c r="M24" s="15">
        <f t="shared" si="3"/>
        <v>160.16297866702</v>
      </c>
      <c r="N24" s="38">
        <f>'WEEKLY COMPETITIVE REPORT'!N24</f>
        <v>8</v>
      </c>
      <c r="O24" s="15">
        <f>'WEEKLY COMPETITIVE REPORT'!O24/X4</f>
        <v>2171.723863786935</v>
      </c>
      <c r="P24" s="15">
        <f>'WEEKLY COMPETITIVE REPORT'!P24/X4</f>
        <v>3949.913873062144</v>
      </c>
      <c r="Q24" s="23">
        <f>'WEEKLY COMPETITIVE REPORT'!Q24</f>
        <v>360</v>
      </c>
      <c r="R24" s="23">
        <f>'WEEKLY COMPETITIVE REPORT'!R24</f>
        <v>638</v>
      </c>
      <c r="S24" s="65">
        <f>'WEEKLY COMPETITIVE REPORT'!S24</f>
        <v>-45.018450184501845</v>
      </c>
      <c r="T24" s="15">
        <f>'WEEKLY COMPETITIVE REPORT'!T24/X4</f>
        <v>155811.5807605671</v>
      </c>
      <c r="U24" s="15">
        <f t="shared" si="4"/>
        <v>271.4654829733669</v>
      </c>
      <c r="V24" s="26">
        <f t="shared" si="5"/>
        <v>157983.30462435403</v>
      </c>
      <c r="W24" s="23">
        <f>'WEEKLY COMPETITIVE REPORT'!W24</f>
        <v>26898</v>
      </c>
      <c r="X24" s="57">
        <f>'WEEKLY COMPETITIVE REPORT'!X24</f>
        <v>27258</v>
      </c>
    </row>
    <row r="25" spans="1:24" ht="12.75">
      <c r="A25" s="51">
        <v>12</v>
      </c>
      <c r="B25" s="4">
        <f>'WEEKLY COMPETITIVE REPORT'!B25</f>
        <v>9</v>
      </c>
      <c r="C25" s="4" t="str">
        <f>'WEEKLY COMPETITIVE REPORT'!C25</f>
        <v>GREEN ZONE</v>
      </c>
      <c r="D25" s="4" t="str">
        <f>'WEEKLY COMPETITIVE REPORT'!D25</f>
        <v>UNI</v>
      </c>
      <c r="E25" s="4" t="str">
        <f>'WEEKLY COMPETITIVE REPORT'!E25</f>
        <v>Karantanija</v>
      </c>
      <c r="F25" s="38">
        <f>'WEEKLY COMPETITIVE REPORT'!F25</f>
        <v>6</v>
      </c>
      <c r="G25" s="38">
        <f>'WEEKLY COMPETITIVE REPORT'!G25</f>
        <v>6</v>
      </c>
      <c r="H25" s="15">
        <f>'WEEKLY COMPETITIVE REPORT'!H25/X4</f>
        <v>1078.5742679210282</v>
      </c>
      <c r="I25" s="15">
        <f>'WEEKLY COMPETITIVE REPORT'!I25/X4</f>
        <v>2546.7073009142705</v>
      </c>
      <c r="J25" s="23">
        <f>'WEEKLY COMPETITIVE REPORT'!J25</f>
        <v>171</v>
      </c>
      <c r="K25" s="23">
        <f>'WEEKLY COMPETITIVE REPORT'!K25</f>
        <v>402</v>
      </c>
      <c r="L25" s="65">
        <f>'WEEKLY COMPETITIVE REPORT'!L25</f>
        <v>-57.64828303850156</v>
      </c>
      <c r="M25" s="15">
        <f t="shared" si="3"/>
        <v>179.76237798683803</v>
      </c>
      <c r="N25" s="38">
        <f>'WEEKLY COMPETITIVE REPORT'!N25</f>
        <v>6</v>
      </c>
      <c r="O25" s="15">
        <f>'WEEKLY COMPETITIVE REPORT'!O25/X4</f>
        <v>1914.6680800318006</v>
      </c>
      <c r="P25" s="15">
        <f>'WEEKLY COMPETITIVE REPORT'!P25/X4</f>
        <v>3299.324234795283</v>
      </c>
      <c r="Q25" s="23">
        <f>'WEEKLY COMPETITIVE REPORT'!Q25</f>
        <v>330</v>
      </c>
      <c r="R25" s="23">
        <f>'WEEKLY COMPETITIVE REPORT'!R25</f>
        <v>537</v>
      </c>
      <c r="S25" s="65">
        <f>'WEEKLY COMPETITIVE REPORT'!S25</f>
        <v>-41.967871485943775</v>
      </c>
      <c r="T25" s="15">
        <f>'WEEKLY COMPETITIVE REPORT'!T25/X4</f>
        <v>53945.93878362263</v>
      </c>
      <c r="U25" s="15">
        <f t="shared" si="4"/>
        <v>319.11134667196677</v>
      </c>
      <c r="V25" s="26">
        <f t="shared" si="5"/>
        <v>55860.60686365443</v>
      </c>
      <c r="W25" s="23">
        <f>'WEEKLY COMPETITIVE REPORT'!W25</f>
        <v>9126</v>
      </c>
      <c r="X25" s="57">
        <f>'WEEKLY COMPETITIVE REPORT'!X25</f>
        <v>9456</v>
      </c>
    </row>
    <row r="26" spans="1:24" ht="12.75" customHeight="1">
      <c r="A26" s="51">
        <v>13</v>
      </c>
      <c r="B26" s="4">
        <f>'WEEKLY COMPETITIVE REPORT'!B26</f>
        <v>12</v>
      </c>
      <c r="C26" s="4" t="str">
        <f>'WEEKLY COMPETITIVE REPORT'!C26</f>
        <v>LAW ABIDING CITIZEN</v>
      </c>
      <c r="D26" s="4" t="str">
        <f>'WEEKLY COMPETITIVE REPORT'!D26</f>
        <v>INDEP</v>
      </c>
      <c r="E26" s="4" t="str">
        <f>'WEEKLY COMPETITIVE REPORT'!E26</f>
        <v>Blitz</v>
      </c>
      <c r="F26" s="38">
        <f>'WEEKLY COMPETITIVE REPORT'!F26</f>
        <v>8</v>
      </c>
      <c r="G26" s="38">
        <f>'WEEKLY COMPETITIVE REPORT'!G26</f>
        <v>5</v>
      </c>
      <c r="H26" s="15">
        <f>'WEEKLY COMPETITIVE REPORT'!H26/X4</f>
        <v>898.3702133297999</v>
      </c>
      <c r="I26" s="15">
        <f>'WEEKLY COMPETITIVE REPORT'!I26/X4</f>
        <v>1841.791440307407</v>
      </c>
      <c r="J26" s="23">
        <f>'WEEKLY COMPETITIVE REPORT'!J26</f>
        <v>150</v>
      </c>
      <c r="K26" s="23">
        <f>'WEEKLY COMPETITIVE REPORT'!K26</f>
        <v>298</v>
      </c>
      <c r="L26" s="65">
        <f>'WEEKLY COMPETITIVE REPORT'!L26</f>
        <v>-51.223021582733814</v>
      </c>
      <c r="M26" s="15">
        <f t="shared" si="3"/>
        <v>179.67404266595997</v>
      </c>
      <c r="N26" s="38">
        <f>'WEEKLY COMPETITIVE REPORT'!N26</f>
        <v>5</v>
      </c>
      <c r="O26" s="15">
        <f>'WEEKLY COMPETITIVE REPORT'!O26/X4</f>
        <v>1870.9420961971643</v>
      </c>
      <c r="P26" s="15">
        <f>'WEEKLY COMPETITIVE REPORT'!P26/X4</f>
        <v>2541.4071816615874</v>
      </c>
      <c r="Q26" s="23">
        <f>'WEEKLY COMPETITIVE REPORT'!Q26</f>
        <v>330</v>
      </c>
      <c r="R26" s="23">
        <f>'WEEKLY COMPETITIVE REPORT'!R26</f>
        <v>434</v>
      </c>
      <c r="S26" s="65">
        <f>'WEEKLY COMPETITIVE REPORT'!S26</f>
        <v>-26.38164754953077</v>
      </c>
      <c r="T26" s="15">
        <f>'WEEKLY COMPETITIVE REPORT'!T26/X4</f>
        <v>58187.35921558235</v>
      </c>
      <c r="U26" s="15">
        <f t="shared" si="4"/>
        <v>374.18841923943285</v>
      </c>
      <c r="V26" s="26">
        <f t="shared" si="5"/>
        <v>60058.30131177951</v>
      </c>
      <c r="W26" s="23">
        <f>'WEEKLY COMPETITIVE REPORT'!W26</f>
        <v>9744</v>
      </c>
      <c r="X26" s="57">
        <f>'WEEKLY COMPETITIVE REPORT'!X26</f>
        <v>10074</v>
      </c>
    </row>
    <row r="27" spans="1:24" ht="12.75" customHeight="1">
      <c r="A27" s="51">
        <v>14</v>
      </c>
      <c r="B27" s="4">
        <f>'WEEKLY COMPETITIVE REPORT'!B27</f>
        <v>11</v>
      </c>
      <c r="C27" s="4" t="str">
        <f>'WEEKLY COMPETITIVE REPORT'!C27</f>
        <v>PERCY JACKSON AND THE OLYMPIANS</v>
      </c>
      <c r="D27" s="4" t="str">
        <f>'WEEKLY COMPETITIVE REPORT'!D27</f>
        <v>FOX</v>
      </c>
      <c r="E27" s="4" t="str">
        <f>'WEEKLY COMPETITIVE REPORT'!E27</f>
        <v>CF</v>
      </c>
      <c r="F27" s="38">
        <f>'WEEKLY COMPETITIVE REPORT'!F27</f>
        <v>7</v>
      </c>
      <c r="G27" s="38">
        <f>'WEEKLY COMPETITIVE REPORT'!G27</f>
        <v>8</v>
      </c>
      <c r="H27" s="15">
        <f>'WEEKLY COMPETITIVE REPORT'!H27/X4</f>
        <v>776.4674705180867</v>
      </c>
      <c r="I27" s="15">
        <f>'WEEKLY COMPETITIVE REPORT'!I27/X17</f>
        <v>0.30279898218829515</v>
      </c>
      <c r="J27" s="23">
        <f>'WEEKLY COMPETITIVE REPORT'!J27</f>
        <v>138</v>
      </c>
      <c r="K27" s="23">
        <f>'WEEKLY COMPETITIVE REPORT'!K27</f>
        <v>378</v>
      </c>
      <c r="L27" s="65">
        <f>'WEEKLY COMPETITIVE REPORT'!L27</f>
        <v>-64.82593037214886</v>
      </c>
      <c r="M27" s="15">
        <f t="shared" si="3"/>
        <v>97.05843381476083</v>
      </c>
      <c r="N27" s="38">
        <f>'WEEKLY COMPETITIVE REPORT'!N27</f>
        <v>8</v>
      </c>
      <c r="O27" s="15">
        <f>'WEEKLY COMPETITIVE REPORT'!O27/X4</f>
        <v>1796.7404266595997</v>
      </c>
      <c r="P27" s="15">
        <f>'WEEKLY COMPETITIVE REPORT'!P27/X17</f>
        <v>0.36604870956015995</v>
      </c>
      <c r="Q27" s="23">
        <f>'WEEKLY COMPETITIVE REPORT'!Q27</f>
        <v>335</v>
      </c>
      <c r="R27" s="23">
        <f>'WEEKLY COMPETITIVE REPORT'!R27</f>
        <v>463</v>
      </c>
      <c r="S27" s="65">
        <f>'WEEKLY COMPETITIVE REPORT'!S27</f>
        <v>-32.67130089374379</v>
      </c>
      <c r="T27" s="15">
        <f>'WEEKLY COMPETITIVE REPORT'!T27/X17</f>
        <v>5.991821155943294</v>
      </c>
      <c r="U27" s="15">
        <f t="shared" si="4"/>
        <v>224.59255333244997</v>
      </c>
      <c r="V27" s="26">
        <f t="shared" si="5"/>
        <v>1802.7322478155431</v>
      </c>
      <c r="W27" s="23">
        <f>'WEEKLY COMPETITIVE REPORT'!W27</f>
        <v>7500</v>
      </c>
      <c r="X27" s="57">
        <f>'WEEKLY COMPETITIVE REPORT'!X27</f>
        <v>7835</v>
      </c>
    </row>
    <row r="28" spans="1:24" ht="12.75">
      <c r="A28" s="51">
        <v>15</v>
      </c>
      <c r="B28" s="4" t="str">
        <f>'WEEKLY COMPETITIVE REPORT'!B28</f>
        <v>New</v>
      </c>
      <c r="C28" s="4" t="str">
        <f>'WEEKLY COMPETITIVE REPORT'!C28</f>
        <v>ANTICHRIST</v>
      </c>
      <c r="D28" s="4" t="str">
        <f>'WEEKLY COMPETITIVE REPORT'!D28</f>
        <v>INDEP</v>
      </c>
      <c r="E28" s="4" t="str">
        <f>'WEEKLY COMPETITIVE REPORT'!E28</f>
        <v>CF</v>
      </c>
      <c r="F28" s="38">
        <f>'WEEKLY COMPETITIVE REPORT'!F28</f>
        <v>1</v>
      </c>
      <c r="G28" s="38">
        <f>'WEEKLY COMPETITIVE REPORT'!G28</f>
        <v>1</v>
      </c>
      <c r="H28" s="15">
        <f>'WEEKLY COMPETITIVE REPORT'!H28/X4</f>
        <v>902.3453027693123</v>
      </c>
      <c r="I28" s="15">
        <f>'WEEKLY COMPETITIVE REPORT'!I28/X17</f>
        <v>0</v>
      </c>
      <c r="J28" s="23">
        <f>'WEEKLY COMPETITIVE REPORT'!J28</f>
        <v>140</v>
      </c>
      <c r="K28" s="23">
        <f>'WEEKLY COMPETITIVE REPORT'!K28</f>
        <v>0</v>
      </c>
      <c r="L28" s="65">
        <f>'WEEKLY COMPETITIVE REPORT'!L28</f>
        <v>0</v>
      </c>
      <c r="M28" s="15">
        <f t="shared" si="3"/>
        <v>902.3453027693123</v>
      </c>
      <c r="N28" s="38">
        <f>'WEEKLY COMPETITIVE REPORT'!N28</f>
        <v>1</v>
      </c>
      <c r="O28" s="15">
        <f>'WEEKLY COMPETITIVE REPORT'!O28/X4</f>
        <v>1644.361998144958</v>
      </c>
      <c r="P28" s="15">
        <f>'WEEKLY COMPETITIVE REPORT'!P28/X17</f>
        <v>0</v>
      </c>
      <c r="Q28" s="23">
        <f>'WEEKLY COMPETITIVE REPORT'!Q28</f>
        <v>266</v>
      </c>
      <c r="R28" s="23">
        <f>'WEEKLY COMPETITIVE REPORT'!R28</f>
        <v>0</v>
      </c>
      <c r="S28" s="65">
        <f>'WEEKLY COMPETITIVE REPORT'!S28</f>
        <v>0</v>
      </c>
      <c r="T28" s="15">
        <f>'WEEKLY COMPETITIVE REPORT'!T28/X17</f>
        <v>0</v>
      </c>
      <c r="U28" s="15">
        <f t="shared" si="4"/>
        <v>1644.361998144958</v>
      </c>
      <c r="V28" s="26">
        <f t="shared" si="5"/>
        <v>1644.361998144958</v>
      </c>
      <c r="W28" s="23">
        <f>'WEEKLY COMPETITIVE REPORT'!W28</f>
        <v>0</v>
      </c>
      <c r="X28" s="57">
        <f>'WEEKLY COMPETITIVE REPORT'!X28</f>
        <v>266</v>
      </c>
    </row>
    <row r="29" spans="1:24" ht="12.75">
      <c r="A29" s="51">
        <v>16</v>
      </c>
      <c r="B29" s="4">
        <f>'WEEKLY COMPETITIVE REPORT'!B29</f>
        <v>18</v>
      </c>
      <c r="C29" s="4" t="str">
        <f>'WEEKLY COMPETITIVE REPORT'!C29</f>
        <v>THE WOLFMAN</v>
      </c>
      <c r="D29" s="4" t="str">
        <f>'WEEKLY COMPETITIVE REPORT'!D29</f>
        <v>UNI</v>
      </c>
      <c r="E29" s="4" t="str">
        <f>'WEEKLY COMPETITIVE REPORT'!E29</f>
        <v>Karantanija</v>
      </c>
      <c r="F29" s="38">
        <f>'WEEKLY COMPETITIVE REPORT'!F29</f>
        <v>10</v>
      </c>
      <c r="G29" s="38">
        <f>'WEEKLY COMPETITIVE REPORT'!G29</f>
        <v>7</v>
      </c>
      <c r="H29" s="15">
        <f>'WEEKLY COMPETITIVE REPORT'!H29/X4</f>
        <v>478.33576255465744</v>
      </c>
      <c r="I29" s="15">
        <f>'WEEKLY COMPETITIVE REPORT'!I29/X17</f>
        <v>0.10941475826972011</v>
      </c>
      <c r="J29" s="23">
        <f>'WEEKLY COMPETITIVE REPORT'!J29</f>
        <v>78</v>
      </c>
      <c r="K29" s="23">
        <f>'WEEKLY COMPETITIVE REPORT'!K29</f>
        <v>122</v>
      </c>
      <c r="L29" s="65">
        <f>'WEEKLY COMPETITIVE REPORT'!L29</f>
        <v>-40.033222591362126</v>
      </c>
      <c r="M29" s="15">
        <f t="shared" si="3"/>
        <v>68.33368036495106</v>
      </c>
      <c r="N29" s="38">
        <f>'WEEKLY COMPETITIVE REPORT'!N29</f>
        <v>7</v>
      </c>
      <c r="O29" s="15">
        <f>'WEEKLY COMPETITIVE REPORT'!O29/X4</f>
        <v>804.2930965946733</v>
      </c>
      <c r="P29" s="15">
        <f>'WEEKLY COMPETITIVE REPORT'!P29/X17</f>
        <v>0.1470374409305707</v>
      </c>
      <c r="Q29" s="23">
        <f>'WEEKLY COMPETITIVE REPORT'!Q29</f>
        <v>135</v>
      </c>
      <c r="R29" s="23">
        <f>'WEEKLY COMPETITIVE REPORT'!R29</f>
        <v>168</v>
      </c>
      <c r="S29" s="65">
        <f>'WEEKLY COMPETITIVE REPORT'!S29</f>
        <v>-24.969097651421507</v>
      </c>
      <c r="T29" s="15">
        <f>'WEEKLY COMPETITIVE REPORT'!T29/X4</f>
        <v>126334.96753676957</v>
      </c>
      <c r="U29" s="15">
        <f t="shared" si="4"/>
        <v>114.89901379923904</v>
      </c>
      <c r="V29" s="26">
        <f t="shared" si="5"/>
        <v>127139.26063336425</v>
      </c>
      <c r="W29" s="23">
        <f>'WEEKLY COMPETITIVE REPORT'!W29</f>
        <v>21690</v>
      </c>
      <c r="X29" s="57">
        <f>'WEEKLY COMPETITIVE REPORT'!X29</f>
        <v>21825</v>
      </c>
    </row>
    <row r="30" spans="1:24" ht="12.75">
      <c r="A30" s="52">
        <v>17</v>
      </c>
      <c r="B30" s="4">
        <f>'WEEKLY COMPETITIVE REPORT'!B30</f>
        <v>19</v>
      </c>
      <c r="C30" s="4" t="str">
        <f>'WEEKLY COMPETITIVE REPORT'!C30</f>
        <v>A HURT LOCKER</v>
      </c>
      <c r="D30" s="4" t="str">
        <f>'WEEKLY COMPETITIVE REPORT'!D30</f>
        <v>INDEP</v>
      </c>
      <c r="E30" s="4" t="str">
        <f>'WEEKLY COMPETITIVE REPORT'!E30</f>
        <v>Cinemania</v>
      </c>
      <c r="F30" s="38">
        <f>'WEEKLY COMPETITIVE REPORT'!F30</f>
        <v>10</v>
      </c>
      <c r="G30" s="38">
        <f>'WEEKLY COMPETITIVE REPORT'!G30</f>
        <v>2</v>
      </c>
      <c r="H30" s="15">
        <f>'WEEKLY COMPETITIVE REPORT'!H30/X4</f>
        <v>378.95852656684775</v>
      </c>
      <c r="I30" s="15">
        <f>'WEEKLY COMPETITIVE REPORT'!I30/X17</f>
        <v>0</v>
      </c>
      <c r="J30" s="23">
        <f>'WEEKLY COMPETITIVE REPORT'!J30</f>
        <v>64</v>
      </c>
      <c r="K30" s="23">
        <f>'WEEKLY COMPETITIVE REPORT'!K30</f>
        <v>0</v>
      </c>
      <c r="L30" s="65">
        <f>'WEEKLY COMPETITIVE REPORT'!L30</f>
        <v>0</v>
      </c>
      <c r="M30" s="15">
        <f t="shared" si="3"/>
        <v>189.47926328342388</v>
      </c>
      <c r="N30" s="38">
        <f>'WEEKLY COMPETITIVE REPORT'!N30</f>
        <v>2</v>
      </c>
      <c r="O30" s="15">
        <f>'WEEKLY COMPETITIVE REPORT'!O30/X4</f>
        <v>584.3381476083212</v>
      </c>
      <c r="P30" s="15">
        <f>'WEEKLY COMPETITIVE REPORT'!P30/X17</f>
        <v>0</v>
      </c>
      <c r="Q30" s="23">
        <f>'WEEKLY COMPETITIVE REPORT'!Q30</f>
        <v>94</v>
      </c>
      <c r="R30" s="23">
        <f>'WEEKLY COMPETITIVE REPORT'!R30</f>
        <v>0</v>
      </c>
      <c r="S30" s="65">
        <f>'WEEKLY COMPETITIVE REPORT'!S30</f>
        <v>0</v>
      </c>
      <c r="T30" s="15">
        <f>'WEEKLY COMPETITIVE REPORT'!T30/X4</f>
        <v>38614.01881542335</v>
      </c>
      <c r="U30" s="15">
        <f t="shared" si="4"/>
        <v>292.1690738041606</v>
      </c>
      <c r="V30" s="26">
        <f t="shared" si="5"/>
        <v>39198.35696303167</v>
      </c>
      <c r="W30" s="23">
        <f>'WEEKLY COMPETITIVE REPORT'!W30</f>
        <v>5889</v>
      </c>
      <c r="X30" s="57">
        <f>'WEEKLY COMPETITIVE REPORT'!X30</f>
        <v>5983</v>
      </c>
    </row>
    <row r="31" spans="1:24" ht="12.75">
      <c r="A31" s="51">
        <v>18</v>
      </c>
      <c r="B31" s="4">
        <f>'WEEKLY COMPETITIVE REPORT'!B31</f>
        <v>17</v>
      </c>
      <c r="C31" s="4" t="str">
        <f>'WEEKLY COMPETITIVE REPORT'!C31</f>
        <v>INVICTUS</v>
      </c>
      <c r="D31" s="4" t="str">
        <f>'WEEKLY COMPETITIVE REPORT'!D31</f>
        <v>WB</v>
      </c>
      <c r="E31" s="4" t="str">
        <f>'WEEKLY COMPETITIVE REPORT'!E31</f>
        <v>Blitz</v>
      </c>
      <c r="F31" s="38">
        <f>'WEEKLY COMPETITIVE REPORT'!F31</f>
        <v>9</v>
      </c>
      <c r="G31" s="38">
        <f>'WEEKLY COMPETITIVE REPORT'!G31</f>
        <v>5</v>
      </c>
      <c r="H31" s="15">
        <f>'WEEKLY COMPETITIVE REPORT'!H31/X4</f>
        <v>299.45673777659994</v>
      </c>
      <c r="I31" s="15">
        <f>'WEEKLY COMPETITIVE REPORT'!I31/X17</f>
        <v>0.023627771719374774</v>
      </c>
      <c r="J31" s="23">
        <f>'WEEKLY COMPETITIVE REPORT'!J31</f>
        <v>57</v>
      </c>
      <c r="K31" s="23">
        <f>'WEEKLY COMPETITIVE REPORT'!K31</f>
        <v>32</v>
      </c>
      <c r="L31" s="65">
        <f>'WEEKLY COMPETITIVE REPORT'!L31</f>
        <v>73.84615384615384</v>
      </c>
      <c r="M31" s="15">
        <f t="shared" si="3"/>
        <v>59.89134755531999</v>
      </c>
      <c r="N31" s="38">
        <f>'WEEKLY COMPETITIVE REPORT'!N31</f>
        <v>5</v>
      </c>
      <c r="O31" s="15">
        <f>'WEEKLY COMPETITIVE REPORT'!O31/X4</f>
        <v>299.45673777659994</v>
      </c>
      <c r="P31" s="15">
        <f>'WEEKLY COMPETITIVE REPORT'!P31/X17</f>
        <v>0.16466739367502725</v>
      </c>
      <c r="Q31" s="23">
        <f>'WEEKLY COMPETITIVE REPORT'!Q31</f>
        <v>57</v>
      </c>
      <c r="R31" s="23">
        <f>'WEEKLY COMPETITIVE REPORT'!R31</f>
        <v>307</v>
      </c>
      <c r="S31" s="65">
        <f>'WEEKLY COMPETITIVE REPORT'!S31</f>
        <v>-75.0551876379691</v>
      </c>
      <c r="T31" s="15">
        <f>'WEEKLY COMPETITIVE REPORT'!T31/X4</f>
        <v>47542.06969656817</v>
      </c>
      <c r="U31" s="15">
        <f t="shared" si="4"/>
        <v>59.89134755531999</v>
      </c>
      <c r="V31" s="26">
        <f t="shared" si="5"/>
        <v>47841.52643434477</v>
      </c>
      <c r="W31" s="23">
        <f>'WEEKLY COMPETITIVE REPORT'!W31</f>
        <v>8057</v>
      </c>
      <c r="X31" s="57">
        <f>'WEEKLY COMPETITIVE REPORT'!X31</f>
        <v>8114</v>
      </c>
    </row>
    <row r="32" spans="1:24" ht="12.75">
      <c r="A32" s="51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38">
        <f>'WEEKLY COMPETITIVE REPORT'!F32</f>
        <v>0</v>
      </c>
      <c r="G32" s="38">
        <f>'WEEKLY COMPETITIVE REPORT'!G32</f>
        <v>0</v>
      </c>
      <c r="H32" s="15">
        <f>'WEEKLY COMPETITIVE REPORT'!H32/X4</f>
        <v>0</v>
      </c>
      <c r="I32" s="15">
        <f>'WEEKLY COMPETITIVE REPORT'!I32/X17</f>
        <v>0</v>
      </c>
      <c r="J32" s="23">
        <f>'WEEKLY COMPETITIVE REPORT'!J32</f>
        <v>0</v>
      </c>
      <c r="K32" s="23">
        <f>'WEEKLY COMPETITIVE REPORT'!K32</f>
        <v>0</v>
      </c>
      <c r="L32" s="65">
        <f>'WEEKLY COMPETITIVE REPORT'!L32</f>
        <v>0</v>
      </c>
      <c r="M32" s="15" t="e">
        <f t="shared" si="3"/>
        <v>#DIV/0!</v>
      </c>
      <c r="N32" s="38">
        <f>'WEEKLY COMPETITIVE REPORT'!N32</f>
        <v>0</v>
      </c>
      <c r="O32" s="15">
        <f>'WEEKLY COMPETITIVE REPORT'!O32/X4</f>
        <v>0</v>
      </c>
      <c r="P32" s="15">
        <f>'WEEKLY COMPETITIVE REPORT'!P32/X17</f>
        <v>0</v>
      </c>
      <c r="Q32" s="23">
        <f>'WEEKLY COMPETITIVE REPORT'!Q32</f>
        <v>0</v>
      </c>
      <c r="R32" s="23">
        <f>'WEEKLY COMPETITIVE REPORT'!R32</f>
        <v>0</v>
      </c>
      <c r="S32" s="65">
        <f>'WEEKLY COMPETITIVE REPORT'!S32</f>
        <v>0</v>
      </c>
      <c r="T32" s="15">
        <f>'WEEKLY COMPETITIVE REPORT'!T32/X4</f>
        <v>0</v>
      </c>
      <c r="U32" s="15" t="e">
        <f t="shared" si="4"/>
        <v>#DIV/0!</v>
      </c>
      <c r="V32" s="26">
        <f t="shared" si="5"/>
        <v>0</v>
      </c>
      <c r="W32" s="23">
        <f>'WEEKLY COMPETITIVE REPORT'!W32</f>
        <v>0</v>
      </c>
      <c r="X32" s="57">
        <f>'WEEKLY COMPETITIVE REPORT'!X32</f>
        <v>0</v>
      </c>
    </row>
    <row r="33" spans="1:24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38">
        <f>'WEEKLY COMPETITIVE REPORT'!F33</f>
        <v>0</v>
      </c>
      <c r="G33" s="38">
        <f>'WEEKLY COMPETITIVE REPORT'!G33</f>
        <v>0</v>
      </c>
      <c r="H33" s="15">
        <f>'WEEKLY COMPETITIVE REPORT'!H33/X4</f>
        <v>0</v>
      </c>
      <c r="I33" s="15">
        <f>'WEEKLY COMPETITIVE REPORT'!I33/X17</f>
        <v>0</v>
      </c>
      <c r="J33" s="23">
        <f>'WEEKLY COMPETITIVE REPORT'!J33</f>
        <v>0</v>
      </c>
      <c r="K33" s="23">
        <f>'WEEKLY COMPETITIVE REPORT'!K33</f>
        <v>0</v>
      </c>
      <c r="L33" s="65">
        <f>'WEEKLY COMPETITIVE REPORT'!L33</f>
        <v>0</v>
      </c>
      <c r="M33" s="15" t="e">
        <f t="shared" si="3"/>
        <v>#DIV/0!</v>
      </c>
      <c r="N33" s="38">
        <f>'WEEKLY COMPETITIVE REPORT'!N33</f>
        <v>0</v>
      </c>
      <c r="O33" s="15">
        <f>'WEEKLY COMPETITIVE REPORT'!O33/X4</f>
        <v>0</v>
      </c>
      <c r="P33" s="15">
        <f>'WEEKLY COMPETITIVE REPORT'!P33/X17</f>
        <v>0</v>
      </c>
      <c r="Q33" s="23">
        <f>'WEEKLY COMPETITIVE REPORT'!Q33</f>
        <v>0</v>
      </c>
      <c r="R33" s="23">
        <f>'WEEKLY COMPETITIVE REPORT'!R33</f>
        <v>0</v>
      </c>
      <c r="S33" s="65">
        <f>'WEEKLY COMPETITIVE REPORT'!S33</f>
        <v>0</v>
      </c>
      <c r="T33" s="15">
        <f>'WEEKLY COMPETITIVE REPORT'!T33/X4</f>
        <v>0</v>
      </c>
      <c r="U33" s="15" t="e">
        <f t="shared" si="4"/>
        <v>#DIV/0!</v>
      </c>
      <c r="V33" s="26">
        <f t="shared" si="5"/>
        <v>0</v>
      </c>
      <c r="W33" s="23">
        <f>'WEEKLY COMPETITIVE REPORT'!W33</f>
        <v>0</v>
      </c>
      <c r="X33" s="57">
        <f>'WEEKLY COMPETITIVE REPORT'!X33</f>
        <v>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121</v>
      </c>
      <c r="H34" s="33">
        <f>SUM(H14:H33)</f>
        <v>152439.37988604748</v>
      </c>
      <c r="I34" s="32">
        <f>SUM(I14:I33)</f>
        <v>136457.30612109345</v>
      </c>
      <c r="J34" s="32">
        <f>SUM(J14:J33)</f>
        <v>22809</v>
      </c>
      <c r="K34" s="32">
        <f>SUM(K14:K33)</f>
        <v>21877</v>
      </c>
      <c r="L34" s="65">
        <f>'WEEKLY COMPETITIVE REPORT'!L34</f>
        <v>5.280207913906068</v>
      </c>
      <c r="M34" s="33">
        <f>H34/G34</f>
        <v>1259.8295858351032</v>
      </c>
      <c r="N34" s="41">
        <f>'WEEKLY COMPETITIVE REPORT'!N34</f>
        <v>121</v>
      </c>
      <c r="O34" s="32">
        <f>SUM(O14:O33)</f>
        <v>294335.49754869496</v>
      </c>
      <c r="P34" s="32">
        <f>SUM(P14:P33)</f>
        <v>179246.73578984995</v>
      </c>
      <c r="Q34" s="32">
        <f>SUM(Q14:Q33)</f>
        <v>48680</v>
      </c>
      <c r="R34" s="32">
        <f>SUM(R14:R33)</f>
        <v>30549</v>
      </c>
      <c r="S34" s="66">
        <f>O34/P34-100%</f>
        <v>0.6420689406236988</v>
      </c>
      <c r="T34" s="32">
        <f>SUM(T14:T33)</f>
        <v>1313977.1061712287</v>
      </c>
      <c r="U34" s="33">
        <f>O34/N34</f>
        <v>2432.5247731297104</v>
      </c>
      <c r="V34" s="32">
        <f>SUM(V14:V33)</f>
        <v>1608312.6037199236</v>
      </c>
      <c r="W34" s="32">
        <f>SUM(W14:W33)</f>
        <v>223996</v>
      </c>
      <c r="X34" s="36">
        <f>SUM(X14:X33)</f>
        <v>272676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CENEX</cp:lastModifiedBy>
  <cp:lastPrinted>2009-10-01T10:21:10Z</cp:lastPrinted>
  <dcterms:created xsi:type="dcterms:W3CDTF">1998-07-08T11:15:35Z</dcterms:created>
  <dcterms:modified xsi:type="dcterms:W3CDTF">2010-04-29T12:40:42Z</dcterms:modified>
  <cp:category/>
  <cp:version/>
  <cp:contentType/>
  <cp:contentStatus/>
</cp:coreProperties>
</file>