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71" windowWidth="19755" windowHeight="729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<sst xmlns="http://schemas.openxmlformats.org/spreadsheetml/2006/main" count="254" uniqueCount="93">
  <si>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</si>
  <si>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</si>
  <si>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</si>
  <si>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</si>
  <si>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</si>
  <si>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</si>
  <si>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</si>
  <si>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</si>
  <si>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</si>
  <si>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</si>
  <si>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</si>
  <si>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</si>
  <si>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</si>
  <si>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</si>
  <si>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</si>
  <si>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</si>
  <si>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</si>
  <si>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</si>
  <si>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</si>
  <si>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</si>
  <si>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</si>
  <si>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</si>
  <si>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</si>
  <si>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</si>
  <si>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</si>
  <si>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</si>
  <si>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</si>
  <si>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</si>
  <si>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</si>
  <si>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</si>
  <si>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</si>
  <si>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</si>
  <si>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</si>
  <si>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</si>
  <si>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</si>
  <si>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</si>
  <si>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</si>
  <si>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</si>
  <si>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</si>
  <si>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</si>
  <si>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</si>
  <si>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</si>
  <si>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</si>
  <si>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Blitz</t>
  </si>
  <si>
    <t>INDEP</t>
  </si>
  <si>
    <t>All amounts in Euro (L.C.)</t>
  </si>
  <si>
    <t>All amounts in $ US</t>
  </si>
  <si>
    <t>CENEX</t>
  </si>
  <si>
    <t>local title</t>
  </si>
  <si>
    <t>Cinemania</t>
  </si>
  <si>
    <t>New</t>
  </si>
  <si>
    <t>DOMEST</t>
  </si>
  <si>
    <t>PAR</t>
  </si>
  <si>
    <t>SONY</t>
  </si>
  <si>
    <t>KING'S SPEECH</t>
  </si>
  <si>
    <t>KRALJEV GOVOR</t>
  </si>
  <si>
    <t>JUST GO WITH IT</t>
  </si>
  <si>
    <t>MOJA NEPRAVA ŽENA</t>
  </si>
  <si>
    <t>UNKNOWN</t>
  </si>
  <si>
    <t>NEZNANEC</t>
  </si>
  <si>
    <t>WB</t>
  </si>
  <si>
    <t>DRIVE ANGRY 3D</t>
  </si>
  <si>
    <t>DIVJA VOŽNJA 3D</t>
  </si>
  <si>
    <t>UNI</t>
  </si>
  <si>
    <t>THE RITE</t>
  </si>
  <si>
    <t>OBRED</t>
  </si>
  <si>
    <t>LIMITLESS</t>
  </si>
  <si>
    <t>ODKLENJEN</t>
  </si>
  <si>
    <t>NO STRINGS ATTACHED</t>
  </si>
  <si>
    <t>GOLA ZABAVA</t>
  </si>
  <si>
    <t>CIRKUS COLUMBIA</t>
  </si>
  <si>
    <t>FASTER</t>
  </si>
  <si>
    <t>HITRO MAŠČEVANJE</t>
  </si>
  <si>
    <t>I AM NUMBER FOUR</t>
  </si>
  <si>
    <t>JAZ SEM ČETRTI</t>
  </si>
  <si>
    <t>BVI</t>
  </si>
  <si>
    <t>HOP</t>
  </si>
  <si>
    <t>HALL PASS</t>
  </si>
  <si>
    <t>TEDEN BREZ PRAVIL</t>
  </si>
  <si>
    <t>RIO 3D</t>
  </si>
  <si>
    <t>FOX</t>
  </si>
  <si>
    <t>IN A BETTER WORLD</t>
  </si>
  <si>
    <t>BOLJŠI SVET</t>
  </si>
  <si>
    <t>THE ROOMATE</t>
  </si>
  <si>
    <t>CIMRA</t>
  </si>
  <si>
    <t>21 - Apr</t>
  </si>
  <si>
    <t>27 - Apr</t>
  </si>
  <si>
    <t>22 - Apr</t>
  </si>
  <si>
    <t>24 - Apr</t>
  </si>
  <si>
    <t>WORLD INVASION: BATTLE LOS ANGELES</t>
  </si>
  <si>
    <t>SVETOVNA INVAZIJA: BITKA LOS ANGELES</t>
  </si>
  <si>
    <t>YOUR HIGHNESS</t>
  </si>
  <si>
    <t>VITEZ IN SITNEŽ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</si>
</sst>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 quotePrefix="1">
      <alignment horizontal="right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R9" sqref="R9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8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6"/>
      <c r="E4" s="8"/>
      <c r="F4" s="8"/>
      <c r="G4" s="19" t="s">
        <v>2</v>
      </c>
      <c r="H4" s="20"/>
      <c r="I4" s="20"/>
      <c r="J4" s="20"/>
      <c r="K4" s="82" t="s">
        <v>87</v>
      </c>
      <c r="L4" s="20"/>
      <c r="M4" s="83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0.6711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1" t="s">
        <v>85</v>
      </c>
      <c r="L5" s="7"/>
      <c r="M5" s="84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v>40661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45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48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79</v>
      </c>
      <c r="D14" s="4" t="s">
        <v>79</v>
      </c>
      <c r="E14" s="15" t="s">
        <v>80</v>
      </c>
      <c r="F14" s="15" t="s">
        <v>43</v>
      </c>
      <c r="G14" s="37">
        <v>2</v>
      </c>
      <c r="H14" s="37">
        <v>17</v>
      </c>
      <c r="I14" s="22">
        <v>19632</v>
      </c>
      <c r="J14" s="22">
        <v>55284</v>
      </c>
      <c r="K14" s="88">
        <v>3826</v>
      </c>
      <c r="L14" s="88">
        <v>10641</v>
      </c>
      <c r="M14" s="64">
        <f>(I14/J14*100)-100</f>
        <v>-64.48882135880183</v>
      </c>
      <c r="N14" s="14">
        <f>I14/H14</f>
        <v>1154.8235294117646</v>
      </c>
      <c r="O14" s="73">
        <v>17</v>
      </c>
      <c r="P14" s="22">
        <v>83852</v>
      </c>
      <c r="Q14" s="22">
        <v>71240</v>
      </c>
      <c r="R14" s="22">
        <v>18663</v>
      </c>
      <c r="S14" s="22">
        <v>14531</v>
      </c>
      <c r="T14" s="64">
        <f>(P14/Q14*100)-100</f>
        <v>17.703537338573838</v>
      </c>
      <c r="U14" s="75">
        <v>73561</v>
      </c>
      <c r="V14" s="14">
        <f>P14/O14</f>
        <v>4932.470588235294</v>
      </c>
      <c r="W14" s="75">
        <f>SUM(U14,P14)</f>
        <v>157413</v>
      </c>
      <c r="X14" s="75">
        <v>15276</v>
      </c>
      <c r="Y14" s="76">
        <f>SUM(X14,R14)</f>
        <v>33939</v>
      </c>
    </row>
    <row r="15" spans="1:25" ht="12.75">
      <c r="A15" s="72">
        <v>2</v>
      </c>
      <c r="B15" s="72">
        <v>2</v>
      </c>
      <c r="C15" s="4" t="s">
        <v>76</v>
      </c>
      <c r="D15" s="4" t="s">
        <v>76</v>
      </c>
      <c r="E15" s="15" t="s">
        <v>63</v>
      </c>
      <c r="F15" s="15" t="s">
        <v>36</v>
      </c>
      <c r="G15" s="37">
        <v>3</v>
      </c>
      <c r="H15" s="37">
        <v>10</v>
      </c>
      <c r="I15" s="14">
        <v>7770</v>
      </c>
      <c r="J15" s="14">
        <v>22915</v>
      </c>
      <c r="K15" s="22">
        <v>1751</v>
      </c>
      <c r="L15" s="22">
        <v>4982</v>
      </c>
      <c r="M15" s="64">
        <f>(I15/J15*100)-100</f>
        <v>-66.0920794239581</v>
      </c>
      <c r="N15" s="14">
        <f>I15/H15</f>
        <v>777</v>
      </c>
      <c r="O15" s="37">
        <v>10</v>
      </c>
      <c r="P15" s="22">
        <v>30318</v>
      </c>
      <c r="Q15" s="22">
        <v>28950</v>
      </c>
      <c r="R15" s="22">
        <v>7422</v>
      </c>
      <c r="S15" s="22">
        <v>6583</v>
      </c>
      <c r="T15" s="64">
        <f>(P15/Q15*100)-100</f>
        <v>4.725388601036258</v>
      </c>
      <c r="U15" s="75">
        <v>59634</v>
      </c>
      <c r="V15" s="14">
        <f>P15/O15</f>
        <v>3031.8</v>
      </c>
      <c r="W15" s="75">
        <f>SUM(U15,P15)</f>
        <v>89952</v>
      </c>
      <c r="X15" s="75">
        <v>13869</v>
      </c>
      <c r="Y15" s="76">
        <f>SUM(X15,R15)</f>
        <v>21291</v>
      </c>
    </row>
    <row r="16" spans="1:25" ht="12.75">
      <c r="A16" s="72">
        <v>3</v>
      </c>
      <c r="B16" s="72">
        <v>4</v>
      </c>
      <c r="C16" s="4" t="s">
        <v>77</v>
      </c>
      <c r="D16" s="4" t="s">
        <v>78</v>
      </c>
      <c r="E16" s="15" t="s">
        <v>60</v>
      </c>
      <c r="F16" s="15" t="s">
        <v>43</v>
      </c>
      <c r="G16" s="37">
        <v>3</v>
      </c>
      <c r="H16" s="37">
        <v>9</v>
      </c>
      <c r="I16" s="24">
        <v>11589</v>
      </c>
      <c r="J16" s="24">
        <v>13332</v>
      </c>
      <c r="K16" s="24">
        <v>2347</v>
      </c>
      <c r="L16" s="24">
        <v>2700</v>
      </c>
      <c r="M16" s="64">
        <f>(I16/J16*100)-100</f>
        <v>-13.073807380738074</v>
      </c>
      <c r="N16" s="14">
        <f>I16/H16</f>
        <v>1287.6666666666667</v>
      </c>
      <c r="O16" s="73">
        <v>9</v>
      </c>
      <c r="P16" s="22">
        <v>27665</v>
      </c>
      <c r="Q16" s="22">
        <v>19896</v>
      </c>
      <c r="R16" s="22">
        <v>6445</v>
      </c>
      <c r="S16" s="22">
        <v>4452</v>
      </c>
      <c r="T16" s="64">
        <f>(P16/Q16*100)-100</f>
        <v>39.04804985926819</v>
      </c>
      <c r="U16" s="75">
        <v>40477</v>
      </c>
      <c r="V16" s="14">
        <f>P16/O16</f>
        <v>3073.8888888888887</v>
      </c>
      <c r="W16" s="75">
        <f>SUM(U16,P16)</f>
        <v>68142</v>
      </c>
      <c r="X16" s="75">
        <v>9251</v>
      </c>
      <c r="Y16" s="76">
        <f>SUM(X16,R16)</f>
        <v>15696</v>
      </c>
    </row>
    <row r="17" spans="1:25" ht="12.75">
      <c r="A17" s="72">
        <v>4</v>
      </c>
      <c r="B17" s="72">
        <v>3</v>
      </c>
      <c r="C17" s="4" t="s">
        <v>68</v>
      </c>
      <c r="D17" s="4" t="s">
        <v>69</v>
      </c>
      <c r="E17" s="15" t="s">
        <v>52</v>
      </c>
      <c r="F17" s="15" t="s">
        <v>36</v>
      </c>
      <c r="G17" s="37">
        <v>4</v>
      </c>
      <c r="H17" s="37">
        <v>9</v>
      </c>
      <c r="I17" s="24">
        <v>10853</v>
      </c>
      <c r="J17" s="24">
        <v>17246</v>
      </c>
      <c r="K17" s="95">
        <v>2211</v>
      </c>
      <c r="L17" s="95">
        <v>3506</v>
      </c>
      <c r="M17" s="64">
        <f>(I17/J17*100)-100</f>
        <v>-37.069465383277276</v>
      </c>
      <c r="N17" s="14">
        <f>I17/H17</f>
        <v>1205.888888888889</v>
      </c>
      <c r="O17" s="38">
        <v>9</v>
      </c>
      <c r="P17" s="14">
        <v>26692</v>
      </c>
      <c r="Q17" s="14">
        <v>23339</v>
      </c>
      <c r="R17" s="14">
        <v>6171</v>
      </c>
      <c r="S17" s="14">
        <v>5118</v>
      </c>
      <c r="T17" s="64">
        <f>(P17/Q17*100)-100</f>
        <v>14.36651099018809</v>
      </c>
      <c r="U17" s="75">
        <v>88066</v>
      </c>
      <c r="V17" s="14">
        <f>P17/O17</f>
        <v>2965.777777777778</v>
      </c>
      <c r="W17" s="75">
        <f>SUM(U17,P17)</f>
        <v>114758</v>
      </c>
      <c r="X17" s="75">
        <v>20063</v>
      </c>
      <c r="Y17" s="76">
        <f>SUM(X17,R17)</f>
        <v>26234</v>
      </c>
    </row>
    <row r="18" spans="1:25" ht="13.5" customHeight="1">
      <c r="A18" s="72">
        <v>5</v>
      </c>
      <c r="B18" s="72" t="s">
        <v>50</v>
      </c>
      <c r="C18" s="4" t="s">
        <v>91</v>
      </c>
      <c r="D18" s="4" t="s">
        <v>92</v>
      </c>
      <c r="E18" s="15" t="s">
        <v>63</v>
      </c>
      <c r="F18" s="15" t="s">
        <v>36</v>
      </c>
      <c r="G18" s="37">
        <v>1</v>
      </c>
      <c r="H18" s="37">
        <v>6</v>
      </c>
      <c r="I18" s="14">
        <v>7541</v>
      </c>
      <c r="J18" s="14"/>
      <c r="K18" s="93">
        <v>1525</v>
      </c>
      <c r="L18" s="93"/>
      <c r="M18" s="64"/>
      <c r="N18" s="14">
        <f>I18/H18</f>
        <v>1256.8333333333333</v>
      </c>
      <c r="O18" s="73">
        <v>6</v>
      </c>
      <c r="P18" s="22">
        <v>20836</v>
      </c>
      <c r="Q18" s="22"/>
      <c r="R18" s="22">
        <v>4881</v>
      </c>
      <c r="S18" s="22"/>
      <c r="T18" s="64"/>
      <c r="U18" s="75">
        <v>738</v>
      </c>
      <c r="V18" s="14">
        <f>P18/O18</f>
        <v>3472.6666666666665</v>
      </c>
      <c r="W18" s="75">
        <f>SUM(U18,P18)</f>
        <v>21574</v>
      </c>
      <c r="X18" s="75">
        <v>155</v>
      </c>
      <c r="Y18" s="76">
        <f>SUM(X18,R18)</f>
        <v>5036</v>
      </c>
    </row>
    <row r="19" spans="1:25" ht="12.75">
      <c r="A19" s="72">
        <v>6</v>
      </c>
      <c r="B19" s="72">
        <v>5</v>
      </c>
      <c r="C19" s="4" t="s">
        <v>66</v>
      </c>
      <c r="D19" s="4" t="s">
        <v>67</v>
      </c>
      <c r="E19" s="15" t="s">
        <v>44</v>
      </c>
      <c r="F19" s="15" t="s">
        <v>36</v>
      </c>
      <c r="G19" s="37">
        <v>5</v>
      </c>
      <c r="H19" s="37">
        <v>9</v>
      </c>
      <c r="I19" s="24">
        <v>6122</v>
      </c>
      <c r="J19" s="24">
        <v>8609</v>
      </c>
      <c r="K19" s="14">
        <v>1212</v>
      </c>
      <c r="L19" s="14">
        <v>1706</v>
      </c>
      <c r="M19" s="64">
        <f>(I19/J19*100)-100</f>
        <v>-28.888372633290743</v>
      </c>
      <c r="N19" s="14">
        <f>I19/H19</f>
        <v>680.2222222222222</v>
      </c>
      <c r="O19" s="38">
        <v>9</v>
      </c>
      <c r="P19" s="14">
        <v>14972</v>
      </c>
      <c r="Q19" s="14">
        <v>12612</v>
      </c>
      <c r="R19" s="14">
        <v>3440</v>
      </c>
      <c r="S19" s="14">
        <v>2706</v>
      </c>
      <c r="T19" s="64">
        <f>(P19/Q19*100)-100</f>
        <v>18.712337456390742</v>
      </c>
      <c r="U19" s="75">
        <v>84381</v>
      </c>
      <c r="V19" s="14">
        <f>P19/O19</f>
        <v>1663.5555555555557</v>
      </c>
      <c r="W19" s="75">
        <f>SUM(U19,P19)</f>
        <v>99353</v>
      </c>
      <c r="X19" s="75">
        <v>18714</v>
      </c>
      <c r="Y19" s="76">
        <f>SUM(X19,R19)</f>
        <v>22154</v>
      </c>
    </row>
    <row r="20" spans="1:25" ht="12.75">
      <c r="A20" s="72">
        <v>7</v>
      </c>
      <c r="B20" s="50" t="s">
        <v>50</v>
      </c>
      <c r="C20" s="4" t="s">
        <v>89</v>
      </c>
      <c r="D20" s="4" t="s">
        <v>90</v>
      </c>
      <c r="E20" s="15" t="s">
        <v>53</v>
      </c>
      <c r="F20" s="15" t="s">
        <v>42</v>
      </c>
      <c r="G20" s="37">
        <v>1</v>
      </c>
      <c r="H20" s="37">
        <v>4</v>
      </c>
      <c r="I20" s="24">
        <v>5763</v>
      </c>
      <c r="J20" s="24"/>
      <c r="K20" s="14">
        <v>1140</v>
      </c>
      <c r="L20" s="14"/>
      <c r="M20" s="64"/>
      <c r="N20" s="14">
        <f>I20/H20</f>
        <v>1440.75</v>
      </c>
      <c r="O20" s="37">
        <v>4</v>
      </c>
      <c r="P20" s="14">
        <v>13833</v>
      </c>
      <c r="Q20" s="14"/>
      <c r="R20" s="14">
        <v>3072</v>
      </c>
      <c r="S20" s="14"/>
      <c r="T20" s="64"/>
      <c r="U20" s="75">
        <v>1712</v>
      </c>
      <c r="V20" s="14">
        <f>P20/O20</f>
        <v>3458.25</v>
      </c>
      <c r="W20" s="75">
        <f>SUM(U20,P20)</f>
        <v>15545</v>
      </c>
      <c r="X20" s="75">
        <v>521</v>
      </c>
      <c r="Y20" s="76">
        <f>SUM(X20,R20)</f>
        <v>3593</v>
      </c>
    </row>
    <row r="21" spans="1:25" ht="12.75">
      <c r="A21" s="72">
        <v>8</v>
      </c>
      <c r="B21" s="72">
        <v>6</v>
      </c>
      <c r="C21" s="89" t="s">
        <v>83</v>
      </c>
      <c r="D21" s="89" t="s">
        <v>84</v>
      </c>
      <c r="E21" s="15" t="s">
        <v>53</v>
      </c>
      <c r="F21" s="15" t="s">
        <v>42</v>
      </c>
      <c r="G21" s="37">
        <v>2</v>
      </c>
      <c r="H21" s="37">
        <v>4</v>
      </c>
      <c r="I21" s="14">
        <v>2945</v>
      </c>
      <c r="J21" s="14">
        <v>5184</v>
      </c>
      <c r="K21" s="14">
        <v>598</v>
      </c>
      <c r="L21" s="14">
        <v>1041</v>
      </c>
      <c r="M21" s="64">
        <f>(I21/J21*100)-100</f>
        <v>-43.19058641975309</v>
      </c>
      <c r="N21" s="14">
        <f>I21/H21</f>
        <v>736.25</v>
      </c>
      <c r="O21" s="73">
        <v>4</v>
      </c>
      <c r="P21" s="14">
        <v>6623</v>
      </c>
      <c r="Q21" s="14">
        <v>7952</v>
      </c>
      <c r="R21" s="14">
        <v>1551</v>
      </c>
      <c r="S21" s="14">
        <v>1818</v>
      </c>
      <c r="T21" s="64">
        <f>(P21/Q21*100)-100</f>
        <v>-16.712776659959758</v>
      </c>
      <c r="U21" s="75">
        <v>8060</v>
      </c>
      <c r="V21" s="14">
        <f>P21/O21</f>
        <v>1655.75</v>
      </c>
      <c r="W21" s="75">
        <f>SUM(U21,P21)</f>
        <v>14683</v>
      </c>
      <c r="X21" s="75">
        <v>1869</v>
      </c>
      <c r="Y21" s="76">
        <f>SUM(X21,R21)</f>
        <v>3420</v>
      </c>
    </row>
    <row r="22" spans="1:25" ht="12.75">
      <c r="A22" s="72">
        <v>9</v>
      </c>
      <c r="B22" s="72">
        <v>7</v>
      </c>
      <c r="C22" s="4" t="s">
        <v>73</v>
      </c>
      <c r="D22" s="4" t="s">
        <v>74</v>
      </c>
      <c r="E22" s="15" t="s">
        <v>75</v>
      </c>
      <c r="F22" s="15" t="s">
        <v>47</v>
      </c>
      <c r="G22" s="37">
        <v>3</v>
      </c>
      <c r="H22" s="37">
        <v>6</v>
      </c>
      <c r="I22" s="24">
        <v>2481</v>
      </c>
      <c r="J22" s="24">
        <v>3667</v>
      </c>
      <c r="K22" s="24">
        <v>486</v>
      </c>
      <c r="L22" s="24">
        <v>731</v>
      </c>
      <c r="M22" s="64">
        <f>(I22/J22*100)-100</f>
        <v>-32.34251431688028</v>
      </c>
      <c r="N22" s="14">
        <f>I22/H22</f>
        <v>413.5</v>
      </c>
      <c r="O22" s="73">
        <v>6</v>
      </c>
      <c r="P22" s="22">
        <v>4657</v>
      </c>
      <c r="Q22" s="22">
        <v>5142</v>
      </c>
      <c r="R22" s="22">
        <v>981</v>
      </c>
      <c r="S22" s="22">
        <v>1122</v>
      </c>
      <c r="T22" s="64">
        <f>(P22/Q22*100)-100</f>
        <v>-9.43212757681836</v>
      </c>
      <c r="U22" s="75">
        <v>12116</v>
      </c>
      <c r="V22" s="14">
        <f>P22/O22</f>
        <v>776.1666666666666</v>
      </c>
      <c r="W22" s="75">
        <f>SUM(U22,P22)</f>
        <v>16773</v>
      </c>
      <c r="X22" s="75">
        <v>2643</v>
      </c>
      <c r="Y22" s="76">
        <f>SUM(X22,R22)</f>
        <v>3624</v>
      </c>
    </row>
    <row r="23" spans="1:25" ht="12.75">
      <c r="A23" s="72">
        <v>10</v>
      </c>
      <c r="B23" s="72">
        <v>9</v>
      </c>
      <c r="C23" s="4" t="s">
        <v>64</v>
      </c>
      <c r="D23" s="4" t="s">
        <v>65</v>
      </c>
      <c r="E23" s="15" t="s">
        <v>60</v>
      </c>
      <c r="F23" s="15" t="s">
        <v>43</v>
      </c>
      <c r="G23" s="37">
        <v>6</v>
      </c>
      <c r="H23" s="37">
        <v>6</v>
      </c>
      <c r="I23" s="24">
        <v>1828</v>
      </c>
      <c r="J23" s="24">
        <v>2281</v>
      </c>
      <c r="K23" s="24">
        <v>368</v>
      </c>
      <c r="L23" s="24">
        <v>448</v>
      </c>
      <c r="M23" s="64">
        <f>(I23/J23*100)-100</f>
        <v>-19.85971065322228</v>
      </c>
      <c r="N23" s="14">
        <f>I23/H23</f>
        <v>304.6666666666667</v>
      </c>
      <c r="O23" s="73">
        <v>6</v>
      </c>
      <c r="P23" s="14">
        <v>4105</v>
      </c>
      <c r="Q23" s="14">
        <v>3215</v>
      </c>
      <c r="R23" s="14">
        <v>862</v>
      </c>
      <c r="S23" s="14">
        <v>682</v>
      </c>
      <c r="T23" s="64">
        <f>(P23/Q23*100)-100</f>
        <v>27.68273716951788</v>
      </c>
      <c r="U23" s="75">
        <v>55240</v>
      </c>
      <c r="V23" s="14">
        <f>P23/O23</f>
        <v>684.1666666666666</v>
      </c>
      <c r="W23" s="75">
        <f>SUM(U23,P23)</f>
        <v>59345</v>
      </c>
      <c r="X23" s="77">
        <v>11950</v>
      </c>
      <c r="Y23" s="76">
        <f>SUM(X23,R23)</f>
        <v>12812</v>
      </c>
    </row>
    <row r="24" spans="1:25" ht="12.75">
      <c r="A24" s="72">
        <v>11</v>
      </c>
      <c r="B24" s="72">
        <v>11</v>
      </c>
      <c r="C24" s="4" t="s">
        <v>81</v>
      </c>
      <c r="D24" s="4" t="s">
        <v>82</v>
      </c>
      <c r="E24" s="15" t="s">
        <v>44</v>
      </c>
      <c r="F24" s="15" t="s">
        <v>49</v>
      </c>
      <c r="G24" s="37">
        <v>2</v>
      </c>
      <c r="H24" s="37">
        <v>1</v>
      </c>
      <c r="I24" s="24">
        <v>1136</v>
      </c>
      <c r="J24" s="24">
        <v>1926</v>
      </c>
      <c r="K24" s="92">
        <v>213</v>
      </c>
      <c r="L24" s="92">
        <v>373</v>
      </c>
      <c r="M24" s="64">
        <f>(I24/J24*100)-100</f>
        <v>-41.01765316718588</v>
      </c>
      <c r="N24" s="14">
        <f>I24/H24</f>
        <v>1136</v>
      </c>
      <c r="O24" s="37">
        <v>1</v>
      </c>
      <c r="P24" s="22">
        <v>2660</v>
      </c>
      <c r="Q24" s="22">
        <v>2659</v>
      </c>
      <c r="R24" s="22">
        <v>533</v>
      </c>
      <c r="S24" s="22">
        <v>529</v>
      </c>
      <c r="T24" s="64">
        <f>(P24/Q24*100)-100</f>
        <v>0.03760812335464436</v>
      </c>
      <c r="U24" s="75">
        <v>2659</v>
      </c>
      <c r="V24" s="14">
        <f>P24/O24</f>
        <v>2660</v>
      </c>
      <c r="W24" s="75">
        <f>SUM(U24,P24)</f>
        <v>5319</v>
      </c>
      <c r="X24" s="77">
        <v>529</v>
      </c>
      <c r="Y24" s="76">
        <f>SUM(X24,R24)</f>
        <v>1062</v>
      </c>
    </row>
    <row r="25" spans="1:25" ht="12.75" customHeight="1">
      <c r="A25" s="51">
        <v>12</v>
      </c>
      <c r="B25" s="72">
        <v>8</v>
      </c>
      <c r="C25" s="4" t="s">
        <v>54</v>
      </c>
      <c r="D25" s="4" t="s">
        <v>55</v>
      </c>
      <c r="E25" s="15" t="s">
        <v>44</v>
      </c>
      <c r="F25" s="15" t="s">
        <v>49</v>
      </c>
      <c r="G25" s="37">
        <v>12</v>
      </c>
      <c r="H25" s="37">
        <v>6</v>
      </c>
      <c r="I25" s="24">
        <v>952</v>
      </c>
      <c r="J25" s="24">
        <v>2596</v>
      </c>
      <c r="K25" s="24">
        <v>191</v>
      </c>
      <c r="L25" s="24">
        <v>589</v>
      </c>
      <c r="M25" s="64">
        <f>(I25/J25*100)-100</f>
        <v>-63.32819722650231</v>
      </c>
      <c r="N25" s="14">
        <f>I25/H25</f>
        <v>158.66666666666666</v>
      </c>
      <c r="O25" s="38">
        <v>6</v>
      </c>
      <c r="P25" s="14">
        <v>2600</v>
      </c>
      <c r="Q25" s="14">
        <v>4240</v>
      </c>
      <c r="R25" s="24">
        <v>528</v>
      </c>
      <c r="S25" s="24">
        <v>1066</v>
      </c>
      <c r="T25" s="64">
        <f>(P25/Q25*100)-100</f>
        <v>-38.67924528301887</v>
      </c>
      <c r="U25" s="77">
        <v>209046</v>
      </c>
      <c r="V25" s="14">
        <f>P25/O25</f>
        <v>433.3333333333333</v>
      </c>
      <c r="W25" s="75">
        <f>SUM(U25,P25)</f>
        <v>211646</v>
      </c>
      <c r="X25" s="75">
        <v>45996</v>
      </c>
      <c r="Y25" s="76">
        <f>SUM(X25,R25)</f>
        <v>46524</v>
      </c>
    </row>
    <row r="26" spans="1:25" ht="12.75" customHeight="1">
      <c r="A26" s="72">
        <v>13</v>
      </c>
      <c r="B26" s="72">
        <v>14</v>
      </c>
      <c r="C26" s="4" t="s">
        <v>56</v>
      </c>
      <c r="D26" s="4" t="s">
        <v>57</v>
      </c>
      <c r="E26" s="15" t="s">
        <v>53</v>
      </c>
      <c r="F26" s="15" t="s">
        <v>42</v>
      </c>
      <c r="G26" s="37">
        <v>11</v>
      </c>
      <c r="H26" s="37">
        <v>8</v>
      </c>
      <c r="I26" s="14">
        <v>963</v>
      </c>
      <c r="J26" s="14">
        <v>1901</v>
      </c>
      <c r="K26" s="14">
        <v>198</v>
      </c>
      <c r="L26" s="14">
        <v>406</v>
      </c>
      <c r="M26" s="64">
        <f>(I26/J26*100)-100</f>
        <v>-49.34245134139926</v>
      </c>
      <c r="N26" s="14">
        <f>I26/H26</f>
        <v>120.375</v>
      </c>
      <c r="O26" s="73">
        <v>8</v>
      </c>
      <c r="P26" s="14">
        <v>2265</v>
      </c>
      <c r="Q26" s="14">
        <v>2407</v>
      </c>
      <c r="R26" s="14">
        <v>515</v>
      </c>
      <c r="S26" s="14">
        <v>528</v>
      </c>
      <c r="T26" s="64">
        <f>(P26/Q26*100)-100</f>
        <v>-5.899459908599908</v>
      </c>
      <c r="U26" s="77">
        <v>228840</v>
      </c>
      <c r="V26" s="14">
        <f>P26/O26</f>
        <v>283.125</v>
      </c>
      <c r="W26" s="75">
        <f>SUM(U26,P26)</f>
        <v>231105</v>
      </c>
      <c r="X26" s="75">
        <v>50862</v>
      </c>
      <c r="Y26" s="76">
        <f>SUM(X26,R26)</f>
        <v>51377</v>
      </c>
    </row>
    <row r="27" spans="1:25" ht="12.75">
      <c r="A27" s="72">
        <v>14</v>
      </c>
      <c r="B27" s="72">
        <v>18</v>
      </c>
      <c r="C27" s="4" t="s">
        <v>61</v>
      </c>
      <c r="D27" s="4" t="s">
        <v>62</v>
      </c>
      <c r="E27" s="15" t="s">
        <v>60</v>
      </c>
      <c r="F27" s="15" t="s">
        <v>43</v>
      </c>
      <c r="G27" s="37">
        <v>8</v>
      </c>
      <c r="H27" s="37">
        <v>11</v>
      </c>
      <c r="I27" s="24">
        <v>739</v>
      </c>
      <c r="J27" s="24">
        <v>986</v>
      </c>
      <c r="K27" s="90">
        <v>128</v>
      </c>
      <c r="L27" s="90">
        <v>154</v>
      </c>
      <c r="M27" s="64">
        <f>(I27/J27*100)-100</f>
        <v>-25.050709939148078</v>
      </c>
      <c r="N27" s="14">
        <f>I27/H27</f>
        <v>67.18181818181819</v>
      </c>
      <c r="O27" s="73">
        <v>11</v>
      </c>
      <c r="P27" s="74">
        <v>1922</v>
      </c>
      <c r="Q27" s="74">
        <v>1218</v>
      </c>
      <c r="R27" s="74">
        <v>324</v>
      </c>
      <c r="S27" s="74">
        <v>194</v>
      </c>
      <c r="T27" s="64">
        <f>(P27/Q27*100)-100</f>
        <v>57.79967159277504</v>
      </c>
      <c r="U27" s="75">
        <v>47289</v>
      </c>
      <c r="V27" s="14">
        <f>P27/O27</f>
        <v>174.72727272727272</v>
      </c>
      <c r="W27" s="75">
        <f>SUM(U27,P27)</f>
        <v>49211</v>
      </c>
      <c r="X27" s="77">
        <v>8645</v>
      </c>
      <c r="Y27" s="76">
        <f>SUM(X27,R27)</f>
        <v>8969</v>
      </c>
    </row>
    <row r="28" spans="1:25" ht="12.75">
      <c r="A28" s="72">
        <v>15</v>
      </c>
      <c r="B28" s="51">
        <v>12</v>
      </c>
      <c r="C28" s="4" t="s">
        <v>70</v>
      </c>
      <c r="D28" s="4" t="s">
        <v>70</v>
      </c>
      <c r="E28" s="15" t="s">
        <v>51</v>
      </c>
      <c r="F28" s="15" t="s">
        <v>49</v>
      </c>
      <c r="G28" s="37">
        <v>4</v>
      </c>
      <c r="H28" s="37">
        <v>4</v>
      </c>
      <c r="I28" s="92">
        <v>808</v>
      </c>
      <c r="J28" s="92">
        <v>1950</v>
      </c>
      <c r="K28" s="88">
        <v>160</v>
      </c>
      <c r="L28" s="88">
        <v>420</v>
      </c>
      <c r="M28" s="64">
        <f>(I28/J28*100)-100</f>
        <v>-58.56410256410257</v>
      </c>
      <c r="N28" s="14">
        <f>I28/H28</f>
        <v>202</v>
      </c>
      <c r="O28" s="73">
        <v>4</v>
      </c>
      <c r="P28" s="14">
        <v>1776</v>
      </c>
      <c r="Q28" s="14">
        <v>2644</v>
      </c>
      <c r="R28" s="14">
        <v>389</v>
      </c>
      <c r="S28" s="14">
        <v>588</v>
      </c>
      <c r="T28" s="64">
        <f>(P28/Q28*100)-100</f>
        <v>-32.829046898638424</v>
      </c>
      <c r="U28" s="75">
        <v>10415</v>
      </c>
      <c r="V28" s="14">
        <f>P28/O28</f>
        <v>444</v>
      </c>
      <c r="W28" s="75">
        <f>SUM(U28,P28)</f>
        <v>12191</v>
      </c>
      <c r="X28" s="77">
        <v>2403</v>
      </c>
      <c r="Y28" s="76">
        <f>SUM(X28,R28)</f>
        <v>2792</v>
      </c>
    </row>
    <row r="29" spans="1:25" ht="12.75">
      <c r="A29" s="72">
        <v>16</v>
      </c>
      <c r="B29" s="72">
        <v>15</v>
      </c>
      <c r="C29" s="4" t="s">
        <v>58</v>
      </c>
      <c r="D29" s="4" t="s">
        <v>59</v>
      </c>
      <c r="E29" s="15" t="s">
        <v>60</v>
      </c>
      <c r="F29" s="15" t="s">
        <v>43</v>
      </c>
      <c r="G29" s="37">
        <v>9</v>
      </c>
      <c r="H29" s="37">
        <v>6</v>
      </c>
      <c r="I29" s="24">
        <v>662</v>
      </c>
      <c r="J29" s="24">
        <v>1144</v>
      </c>
      <c r="K29" s="92">
        <v>157</v>
      </c>
      <c r="L29" s="92">
        <v>237</v>
      </c>
      <c r="M29" s="64">
        <f>(I29/J29*100)-100</f>
        <v>-42.13286713286713</v>
      </c>
      <c r="N29" s="14">
        <f>I29/H29</f>
        <v>110.33333333333333</v>
      </c>
      <c r="O29" s="73">
        <v>6</v>
      </c>
      <c r="P29" s="14">
        <v>1612</v>
      </c>
      <c r="Q29" s="14">
        <v>1588</v>
      </c>
      <c r="R29" s="14">
        <v>354</v>
      </c>
      <c r="S29" s="14">
        <v>337</v>
      </c>
      <c r="T29" s="64">
        <f>(P29/Q29*100)-100</f>
        <v>1.5113350125944578</v>
      </c>
      <c r="U29" s="85">
        <v>70799</v>
      </c>
      <c r="V29" s="14">
        <f>P29/O29</f>
        <v>268.6666666666667</v>
      </c>
      <c r="W29" s="75">
        <f>SUM(U29,P29)</f>
        <v>72411</v>
      </c>
      <c r="X29" s="75">
        <v>15013</v>
      </c>
      <c r="Y29" s="76">
        <f>SUM(X29,R29)</f>
        <v>15367</v>
      </c>
    </row>
    <row r="30" spans="1:25" ht="12.75">
      <c r="A30" s="72">
        <v>17</v>
      </c>
      <c r="B30" s="72">
        <v>17</v>
      </c>
      <c r="C30" s="4" t="s">
        <v>71</v>
      </c>
      <c r="D30" s="4" t="s">
        <v>72</v>
      </c>
      <c r="E30" s="15" t="s">
        <v>53</v>
      </c>
      <c r="F30" s="15" t="s">
        <v>42</v>
      </c>
      <c r="G30" s="37">
        <v>4</v>
      </c>
      <c r="H30" s="37">
        <v>5</v>
      </c>
      <c r="I30" s="24">
        <v>501</v>
      </c>
      <c r="J30" s="24">
        <v>1235</v>
      </c>
      <c r="K30" s="90">
        <v>104</v>
      </c>
      <c r="L30" s="90">
        <v>244</v>
      </c>
      <c r="M30" s="64">
        <f>(I30/J30*100)-100</f>
        <v>-59.43319838056681</v>
      </c>
      <c r="N30" s="14">
        <f>I30/H30</f>
        <v>100.2</v>
      </c>
      <c r="O30" s="38">
        <v>5</v>
      </c>
      <c r="P30" s="14">
        <v>954</v>
      </c>
      <c r="Q30" s="14">
        <v>1496</v>
      </c>
      <c r="R30" s="14">
        <v>198</v>
      </c>
      <c r="S30" s="14">
        <v>312</v>
      </c>
      <c r="T30" s="64">
        <f>(P30/Q30*100)-100</f>
        <v>-36.229946524064175</v>
      </c>
      <c r="U30" s="75">
        <v>7941</v>
      </c>
      <c r="V30" s="14">
        <f>P30/O30</f>
        <v>190.8</v>
      </c>
      <c r="W30" s="75">
        <f>SUM(U30,P30)</f>
        <v>8895</v>
      </c>
      <c r="X30" s="75">
        <v>1701</v>
      </c>
      <c r="Y30" s="76">
        <f>SUM(X30,R30)</f>
        <v>1899</v>
      </c>
    </row>
    <row r="31" spans="1:25" ht="12.75">
      <c r="A31" s="72">
        <v>18</v>
      </c>
      <c r="B31" s="72"/>
      <c r="C31" s="4"/>
      <c r="D31" s="4"/>
      <c r="E31" s="15"/>
      <c r="F31" s="15"/>
      <c r="G31" s="37"/>
      <c r="H31" s="37"/>
      <c r="I31" s="24"/>
      <c r="J31" s="24"/>
      <c r="K31" s="24"/>
      <c r="L31" s="24"/>
      <c r="M31" s="64"/>
      <c r="N31" s="14"/>
      <c r="O31" s="73"/>
      <c r="P31" s="14"/>
      <c r="Q31" s="14"/>
      <c r="R31" s="14"/>
      <c r="S31" s="14"/>
      <c r="T31" s="64"/>
      <c r="U31" s="80"/>
      <c r="V31" s="14"/>
      <c r="W31" s="75"/>
      <c r="X31" s="75"/>
      <c r="Y31" s="76"/>
    </row>
    <row r="32" spans="1:25" ht="12.75">
      <c r="A32" s="72">
        <v>19</v>
      </c>
      <c r="B32" s="72"/>
      <c r="C32" s="89"/>
      <c r="D32" s="89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7"/>
      <c r="P32" s="14"/>
      <c r="Q32" s="14"/>
      <c r="R32" s="14"/>
      <c r="S32" s="14"/>
      <c r="T32" s="64"/>
      <c r="U32" s="96"/>
      <c r="V32" s="14"/>
      <c r="W32" s="75"/>
      <c r="X32" s="75"/>
      <c r="Y32" s="76"/>
    </row>
    <row r="33" spans="1:25" ht="13.5" thickBot="1">
      <c r="A33" s="50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38"/>
      <c r="P33" s="14"/>
      <c r="Q33" s="14"/>
      <c r="R33" s="14"/>
      <c r="S33" s="14"/>
      <c r="T33" s="64"/>
      <c r="U33" s="80"/>
      <c r="V33" s="14"/>
      <c r="W33" s="75"/>
      <c r="X33" s="75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121</v>
      </c>
      <c r="I34" s="31">
        <f>SUM(I14:I33)</f>
        <v>82285</v>
      </c>
      <c r="J34" s="31">
        <v>232940</v>
      </c>
      <c r="K34" s="31">
        <f>SUM(K14:K33)</f>
        <v>16615</v>
      </c>
      <c r="L34" s="31">
        <v>44683</v>
      </c>
      <c r="M34" s="68">
        <f aca="true" t="shared" si="0" ref="M25:M34">(I34/J34*100)-100</f>
        <v>-64.6754529063278</v>
      </c>
      <c r="N34" s="32">
        <f>I34/H34</f>
        <v>680.0413223140496</v>
      </c>
      <c r="O34" s="34">
        <f>SUM(O14:O33)</f>
        <v>121</v>
      </c>
      <c r="P34" s="31">
        <f>SUM(P14:P33)</f>
        <v>247342</v>
      </c>
      <c r="Q34" s="31">
        <v>348995</v>
      </c>
      <c r="R34" s="31">
        <f>SUM(R14:R33)</f>
        <v>56329</v>
      </c>
      <c r="S34" s="31">
        <v>70166</v>
      </c>
      <c r="T34" s="68">
        <f aca="true" t="shared" si="1" ref="T24:T34">(P34/Q34*100)-100</f>
        <v>-29.127351394719128</v>
      </c>
      <c r="U34" s="78">
        <f>SUM(U14:U33)</f>
        <v>1000974</v>
      </c>
      <c r="V34" s="32">
        <f>P34/O34</f>
        <v>2044.1487603305786</v>
      </c>
      <c r="W34" s="75">
        <f>SUM(U34,P34)</f>
        <v>1248316</v>
      </c>
      <c r="X34" s="79">
        <f>SUM(X14:X33)</f>
        <v>219460</v>
      </c>
      <c r="Y34" s="35">
        <f>SUM(Y14:Y33)</f>
        <v>275789</v>
      </c>
    </row>
    <row r="35" spans="9:12" ht="12.75">
      <c r="I35" s="23"/>
      <c r="J35" s="23"/>
      <c r="K35" s="23"/>
      <c r="L35" s="23"/>
    </row>
    <row r="36" ht="12.75">
      <c r="Y36" s="94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D8" sqref="D8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7"/>
      <c r="E3" s="87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22 - Apr</v>
      </c>
      <c r="L4" s="20"/>
      <c r="M4" s="62" t="str">
        <f>'WEEKLY COMPETITIVE REPORT'!M4</f>
        <v>24 - Apr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0.6711</v>
      </c>
    </row>
    <row r="5" spans="1:25" s="2" customFormat="1" ht="11.25">
      <c r="A5" s="8"/>
      <c r="B5" s="8"/>
      <c r="C5" s="8" t="s">
        <v>0</v>
      </c>
      <c r="D5" s="8"/>
      <c r="E5" s="91"/>
      <c r="F5" s="8"/>
      <c r="G5" s="3" t="s">
        <v>4</v>
      </c>
      <c r="H5" s="7"/>
      <c r="I5" s="7"/>
      <c r="J5" s="7"/>
      <c r="K5" s="67" t="str">
        <f>'WEEKLY COMPETITIVE REPORT'!K5</f>
        <v>21 - Apr</v>
      </c>
      <c r="L5" s="7"/>
      <c r="M5" s="63" t="str">
        <f>'WEEKLY COMPETITIVE REPORT'!M5</f>
        <v>27 - Apr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40661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46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48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RIO 3D</v>
      </c>
      <c r="D14" s="4" t="str">
        <f>'WEEKLY COMPETITIVE REPORT'!D14</f>
        <v>RIO 3D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2</v>
      </c>
      <c r="H14" s="37">
        <f>'WEEKLY COMPETITIVE REPORT'!H14</f>
        <v>17</v>
      </c>
      <c r="I14" s="14">
        <f>'WEEKLY COMPETITIVE REPORT'!I14/Y4</f>
        <v>29253.46446133214</v>
      </c>
      <c r="J14" s="14">
        <f>'WEEKLY COMPETITIVE REPORT'!J14/Y4</f>
        <v>82378.18506928922</v>
      </c>
      <c r="K14" s="22">
        <f>'WEEKLY COMPETITIVE REPORT'!K14</f>
        <v>3826</v>
      </c>
      <c r="L14" s="22">
        <f>'WEEKLY COMPETITIVE REPORT'!L14</f>
        <v>10641</v>
      </c>
      <c r="M14" s="64">
        <f>'WEEKLY COMPETITIVE REPORT'!M14</f>
        <v>-64.48882135880183</v>
      </c>
      <c r="N14" s="14">
        <f aca="true" t="shared" si="0" ref="N14:N20">I14/H14</f>
        <v>1720.7920271371847</v>
      </c>
      <c r="O14" s="37">
        <f>'WEEKLY COMPETITIVE REPORT'!O14</f>
        <v>17</v>
      </c>
      <c r="P14" s="14">
        <f>'WEEKLY COMPETITIVE REPORT'!P14/Y4</f>
        <v>124947.10177320817</v>
      </c>
      <c r="Q14" s="14">
        <f>'WEEKLY COMPETITIVE REPORT'!Q14/Y4</f>
        <v>106154.0753985993</v>
      </c>
      <c r="R14" s="22">
        <f>'WEEKLY COMPETITIVE REPORT'!R14</f>
        <v>18663</v>
      </c>
      <c r="S14" s="22">
        <f>'WEEKLY COMPETITIVE REPORT'!S14</f>
        <v>14531</v>
      </c>
      <c r="T14" s="64">
        <f>'WEEKLY COMPETITIVE REPORT'!T14</f>
        <v>17.703537338573838</v>
      </c>
      <c r="U14" s="14">
        <f>'WEEKLY COMPETITIVE REPORT'!U14/Y4</f>
        <v>109612.57636715838</v>
      </c>
      <c r="V14" s="14">
        <f aca="true" t="shared" si="1" ref="V14:V20">P14/O14</f>
        <v>7349.829516071069</v>
      </c>
      <c r="W14" s="25">
        <f aca="true" t="shared" si="2" ref="W14:W20">P14+U14</f>
        <v>234559.67814036657</v>
      </c>
      <c r="X14" s="22">
        <f>'WEEKLY COMPETITIVE REPORT'!X14</f>
        <v>15276</v>
      </c>
      <c r="Y14" s="56">
        <f>'WEEKLY COMPETITIVE REPORT'!Y14</f>
        <v>33939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HOP</v>
      </c>
      <c r="D15" s="4" t="str">
        <f>'WEEKLY COMPETITIVE REPORT'!D15</f>
        <v>HOP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10</v>
      </c>
      <c r="I15" s="14">
        <f>'WEEKLY COMPETITIVE REPORT'!I15/Y4</f>
        <v>11578.006258381762</v>
      </c>
      <c r="J15" s="14">
        <f>'WEEKLY COMPETITIVE REPORT'!J15/Y4</f>
        <v>34145.43287140515</v>
      </c>
      <c r="K15" s="22">
        <f>'WEEKLY COMPETITIVE REPORT'!K15</f>
        <v>1751</v>
      </c>
      <c r="L15" s="22">
        <f>'WEEKLY COMPETITIVE REPORT'!L15</f>
        <v>4982</v>
      </c>
      <c r="M15" s="64">
        <f>'WEEKLY COMPETITIVE REPORT'!M15</f>
        <v>-66.0920794239581</v>
      </c>
      <c r="N15" s="14">
        <f t="shared" si="0"/>
        <v>1157.800625838176</v>
      </c>
      <c r="O15" s="37">
        <f>'WEEKLY COMPETITIVE REPORT'!O15</f>
        <v>10</v>
      </c>
      <c r="P15" s="14">
        <f>'WEEKLY COMPETITIVE REPORT'!P15/Y4</f>
        <v>45176.575771122036</v>
      </c>
      <c r="Q15" s="14">
        <f>'WEEKLY COMPETITIVE REPORT'!Q15/Y4</f>
        <v>43138.13142601698</v>
      </c>
      <c r="R15" s="22">
        <f>'WEEKLY COMPETITIVE REPORT'!R15</f>
        <v>7422</v>
      </c>
      <c r="S15" s="22">
        <f>'WEEKLY COMPETITIVE REPORT'!S15</f>
        <v>6583</v>
      </c>
      <c r="T15" s="64">
        <f>'WEEKLY COMPETITIVE REPORT'!T15</f>
        <v>4.725388601036258</v>
      </c>
      <c r="U15" s="14">
        <f>'WEEKLY COMPETITIVE REPORT'!U15/Y4</f>
        <v>88860.08046490836</v>
      </c>
      <c r="V15" s="14">
        <f t="shared" si="1"/>
        <v>4517.657577112203</v>
      </c>
      <c r="W15" s="25">
        <f t="shared" si="2"/>
        <v>134036.6562360304</v>
      </c>
      <c r="X15" s="22">
        <f>'WEEKLY COMPETITIVE REPORT'!X15</f>
        <v>13869</v>
      </c>
      <c r="Y15" s="56">
        <f>'WEEKLY COMPETITIVE REPORT'!Y15</f>
        <v>21291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HALL PASS</v>
      </c>
      <c r="D16" s="4" t="str">
        <f>'WEEKLY COMPETITIVE REPORT'!D16</f>
        <v>TEDEN BREZ PRAVIL</v>
      </c>
      <c r="E16" s="4" t="str">
        <f>'WEEKLY COMPETITIVE REPORT'!E16</f>
        <v>WB</v>
      </c>
      <c r="F16" s="4" t="str">
        <f>'WEEKLY COMPETITIVE REPORT'!F16</f>
        <v>Blitz</v>
      </c>
      <c r="G16" s="37">
        <f>'WEEKLY COMPETITIVE REPORT'!G16</f>
        <v>3</v>
      </c>
      <c r="H16" s="37">
        <f>'WEEKLY COMPETITIVE REPORT'!H16</f>
        <v>9</v>
      </c>
      <c r="I16" s="14">
        <f>'WEEKLY COMPETITIVE REPORT'!I16/Y4</f>
        <v>17268.663388466695</v>
      </c>
      <c r="J16" s="14">
        <f>'WEEKLY COMPETITIVE REPORT'!J16/Y4</f>
        <v>19865.891819400982</v>
      </c>
      <c r="K16" s="22">
        <f>'WEEKLY COMPETITIVE REPORT'!K16</f>
        <v>2347</v>
      </c>
      <c r="L16" s="22">
        <f>'WEEKLY COMPETITIVE REPORT'!L16</f>
        <v>2700</v>
      </c>
      <c r="M16" s="64">
        <f>'WEEKLY COMPETITIVE REPORT'!M16</f>
        <v>-13.073807380738074</v>
      </c>
      <c r="N16" s="14">
        <f t="shared" si="0"/>
        <v>1918.7403764962994</v>
      </c>
      <c r="O16" s="37">
        <f>'WEEKLY COMPETITIVE REPORT'!O16</f>
        <v>9</v>
      </c>
      <c r="P16" s="14">
        <f>'WEEKLY COMPETITIVE REPORT'!P16/Y4</f>
        <v>41223.36462524214</v>
      </c>
      <c r="Q16" s="14">
        <f>'WEEKLY COMPETITIVE REPORT'!Q16/Y4</f>
        <v>29646.84845775592</v>
      </c>
      <c r="R16" s="22">
        <f>'WEEKLY COMPETITIVE REPORT'!R16</f>
        <v>6445</v>
      </c>
      <c r="S16" s="22">
        <f>'WEEKLY COMPETITIVE REPORT'!S16</f>
        <v>4452</v>
      </c>
      <c r="T16" s="64">
        <f>'WEEKLY COMPETITIVE REPORT'!T16</f>
        <v>39.04804985926819</v>
      </c>
      <c r="U16" s="14">
        <f>'WEEKLY COMPETITIVE REPORT'!U16/Y4</f>
        <v>60314.40917895991</v>
      </c>
      <c r="V16" s="14">
        <f t="shared" si="1"/>
        <v>4580.373847249127</v>
      </c>
      <c r="W16" s="25">
        <f t="shared" si="2"/>
        <v>101537.77380420205</v>
      </c>
      <c r="X16" s="22">
        <f>'WEEKLY COMPETITIVE REPORT'!X16</f>
        <v>9251</v>
      </c>
      <c r="Y16" s="56">
        <f>'WEEKLY COMPETITIVE REPORT'!Y16</f>
        <v>15696</v>
      </c>
    </row>
    <row r="17" spans="1:25" ht="12.75">
      <c r="A17" s="50">
        <v>4</v>
      </c>
      <c r="B17" s="4">
        <f>'WEEKLY COMPETITIVE REPORT'!B17</f>
        <v>3</v>
      </c>
      <c r="C17" s="4" t="str">
        <f>'WEEKLY COMPETITIVE REPORT'!C17</f>
        <v>NO STRINGS ATTACHED</v>
      </c>
      <c r="D17" s="4" t="str">
        <f>'WEEKLY COMPETITIVE REPORT'!D17</f>
        <v>GOLA ZABAVA</v>
      </c>
      <c r="E17" s="4" t="str">
        <f>'WEEKLY COMPETITIVE REPORT'!E17</f>
        <v>PAR</v>
      </c>
      <c r="F17" s="4" t="str">
        <f>'WEEKLY COMPETITIVE REPORT'!F17</f>
        <v>Karantanija</v>
      </c>
      <c r="G17" s="37">
        <f>'WEEKLY COMPETITIVE REPORT'!G17</f>
        <v>4</v>
      </c>
      <c r="H17" s="37">
        <f>'WEEKLY COMPETITIVE REPORT'!H17</f>
        <v>9</v>
      </c>
      <c r="I17" s="14">
        <f>'WEEKLY COMPETITIVE REPORT'!I17/Y4</f>
        <v>16171.95648934585</v>
      </c>
      <c r="J17" s="14">
        <f>'WEEKLY COMPETITIVE REPORT'!J17/Y4</f>
        <v>25698.10758456266</v>
      </c>
      <c r="K17" s="22">
        <f>'WEEKLY COMPETITIVE REPORT'!K17</f>
        <v>2211</v>
      </c>
      <c r="L17" s="22">
        <f>'WEEKLY COMPETITIVE REPORT'!L17</f>
        <v>3506</v>
      </c>
      <c r="M17" s="64">
        <f>'WEEKLY COMPETITIVE REPORT'!M17</f>
        <v>-37.069465383277276</v>
      </c>
      <c r="N17" s="14">
        <f t="shared" si="0"/>
        <v>1796.884054371761</v>
      </c>
      <c r="O17" s="37">
        <f>'WEEKLY COMPETITIVE REPORT'!O17</f>
        <v>9</v>
      </c>
      <c r="P17" s="14">
        <f>'WEEKLY COMPETITIVE REPORT'!P17/Y4</f>
        <v>39773.506183877216</v>
      </c>
      <c r="Q17" s="14">
        <f>'WEEKLY COMPETITIVE REPORT'!Q17/Y4</f>
        <v>34777.231411116074</v>
      </c>
      <c r="R17" s="22">
        <f>'WEEKLY COMPETITIVE REPORT'!R17</f>
        <v>6171</v>
      </c>
      <c r="S17" s="22">
        <f>'WEEKLY COMPETITIVE REPORT'!S17</f>
        <v>5118</v>
      </c>
      <c r="T17" s="64">
        <f>'WEEKLY COMPETITIVE REPORT'!T17</f>
        <v>14.36651099018809</v>
      </c>
      <c r="U17" s="14">
        <f>'WEEKLY COMPETITIVE REPORT'!U17/Y4</f>
        <v>131226.34480703322</v>
      </c>
      <c r="V17" s="14">
        <f t="shared" si="1"/>
        <v>4419.278464875246</v>
      </c>
      <c r="W17" s="25">
        <f t="shared" si="2"/>
        <v>170999.85099091043</v>
      </c>
      <c r="X17" s="22">
        <f>'WEEKLY COMPETITIVE REPORT'!X17</f>
        <v>20063</v>
      </c>
      <c r="Y17" s="56">
        <f>'WEEKLY COMPETITIVE REPORT'!Y17</f>
        <v>26234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YOUR HIGHNESS</v>
      </c>
      <c r="D18" s="4" t="str">
        <f>'WEEKLY COMPETITIVE REPORT'!D18</f>
        <v>VITEZ IN SITNEŽ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1</v>
      </c>
      <c r="H18" s="37">
        <f>'WEEKLY COMPETITIVE REPORT'!H18</f>
        <v>6</v>
      </c>
      <c r="I18" s="14">
        <f>'WEEKLY COMPETITIVE REPORT'!I18/Y4</f>
        <v>11236.775443302042</v>
      </c>
      <c r="J18" s="14">
        <f>'WEEKLY COMPETITIVE REPORT'!J18/Y4</f>
        <v>0</v>
      </c>
      <c r="K18" s="22">
        <f>'WEEKLY COMPETITIVE REPORT'!K18</f>
        <v>1525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1872.795907217007</v>
      </c>
      <c r="O18" s="37">
        <f>'WEEKLY COMPETITIVE REPORT'!O18</f>
        <v>6</v>
      </c>
      <c r="P18" s="14">
        <f>'WEEKLY COMPETITIVE REPORT'!P18/Y4</f>
        <v>31047.533899567872</v>
      </c>
      <c r="Q18" s="14">
        <f>'WEEKLY COMPETITIVE REPORT'!Q18/Y4</f>
        <v>0</v>
      </c>
      <c r="R18" s="22">
        <f>'WEEKLY COMPETITIVE REPORT'!R18</f>
        <v>4881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1099.6870809119355</v>
      </c>
      <c r="V18" s="14">
        <f t="shared" si="1"/>
        <v>5174.588983261312</v>
      </c>
      <c r="W18" s="25">
        <f t="shared" si="2"/>
        <v>32147.220980479808</v>
      </c>
      <c r="X18" s="22">
        <f>'WEEKLY COMPETITIVE REPORT'!X18</f>
        <v>155</v>
      </c>
      <c r="Y18" s="56">
        <f>'WEEKLY COMPETITIVE REPORT'!Y18</f>
        <v>5036</v>
      </c>
    </row>
    <row r="19" spans="1:25" ht="12.75">
      <c r="A19" s="50">
        <v>6</v>
      </c>
      <c r="B19" s="4">
        <f>'WEEKLY COMPETITIVE REPORT'!B19</f>
        <v>5</v>
      </c>
      <c r="C19" s="4" t="str">
        <f>'WEEKLY COMPETITIVE REPORT'!C19</f>
        <v>LIMITLESS</v>
      </c>
      <c r="D19" s="4" t="str">
        <f>'WEEKLY COMPETITIVE REPORT'!D19</f>
        <v>ODKLENJEN</v>
      </c>
      <c r="E19" s="4" t="str">
        <f>'WEEKLY COMPETITIVE REPORT'!E19</f>
        <v>INDEP</v>
      </c>
      <c r="F19" s="4" t="str">
        <f>'WEEKLY COMPETITIVE REPORT'!F19</f>
        <v>Karantanija</v>
      </c>
      <c r="G19" s="37">
        <f>'WEEKLY COMPETITIVE REPORT'!G19</f>
        <v>5</v>
      </c>
      <c r="H19" s="37">
        <f>'WEEKLY COMPETITIVE REPORT'!H19</f>
        <v>9</v>
      </c>
      <c r="I19" s="14">
        <f>'WEEKLY COMPETITIVE REPORT'!I19/Y4</f>
        <v>9122.336462524214</v>
      </c>
      <c r="J19" s="14">
        <f>'WEEKLY COMPETITIVE REPORT'!J19/Y4</f>
        <v>12828.192519743703</v>
      </c>
      <c r="K19" s="22">
        <f>'WEEKLY COMPETITIVE REPORT'!K19</f>
        <v>1212</v>
      </c>
      <c r="L19" s="22">
        <f>'WEEKLY COMPETITIVE REPORT'!L19</f>
        <v>1706</v>
      </c>
      <c r="M19" s="64">
        <f>'WEEKLY COMPETITIVE REPORT'!M19</f>
        <v>-28.888372633290743</v>
      </c>
      <c r="N19" s="14">
        <f t="shared" si="0"/>
        <v>1013.5929402804682</v>
      </c>
      <c r="O19" s="37">
        <f>'WEEKLY COMPETITIVE REPORT'!O19</f>
        <v>9</v>
      </c>
      <c r="P19" s="14">
        <f>'WEEKLY COMPETITIVE REPORT'!P19/Y4</f>
        <v>22309.640888094174</v>
      </c>
      <c r="Q19" s="14">
        <f>'WEEKLY COMPETITIVE REPORT'!Q19/Y4</f>
        <v>18793.02637460885</v>
      </c>
      <c r="R19" s="22">
        <f>'WEEKLY COMPETITIVE REPORT'!R19</f>
        <v>3440</v>
      </c>
      <c r="S19" s="22">
        <f>'WEEKLY COMPETITIVE REPORT'!S19</f>
        <v>2706</v>
      </c>
      <c r="T19" s="64">
        <f>'WEEKLY COMPETITIVE REPORT'!T19</f>
        <v>18.712337456390742</v>
      </c>
      <c r="U19" s="14">
        <f>'WEEKLY COMPETITIVE REPORT'!U19/Y4</f>
        <v>125735.35985695127</v>
      </c>
      <c r="V19" s="14">
        <f t="shared" si="1"/>
        <v>2478.8489875660193</v>
      </c>
      <c r="W19" s="25">
        <f t="shared" si="2"/>
        <v>148045.00074504543</v>
      </c>
      <c r="X19" s="22">
        <f>'WEEKLY COMPETITIVE REPORT'!X19</f>
        <v>18714</v>
      </c>
      <c r="Y19" s="56">
        <f>'WEEKLY COMPETITIVE REPORT'!Y19</f>
        <v>22154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WORLD INVASION: BATTLE LOS ANGELES</v>
      </c>
      <c r="D20" s="4" t="str">
        <f>'WEEKLY COMPETITIVE REPORT'!D20</f>
        <v>SVETOVNA INVAZIJA: BITKA LOS ANGELES</v>
      </c>
      <c r="E20" s="4" t="str">
        <f>'WEEKLY COMPETITIVE REPORT'!E20</f>
        <v>SONY</v>
      </c>
      <c r="F20" s="4" t="str">
        <f>'WEEKLY COMPETITIVE REPORT'!F20</f>
        <v>CF</v>
      </c>
      <c r="G20" s="37">
        <f>'WEEKLY COMPETITIVE REPORT'!G20</f>
        <v>1</v>
      </c>
      <c r="H20" s="37">
        <f>'WEEKLY COMPETITIVE REPORT'!H20</f>
        <v>4</v>
      </c>
      <c r="I20" s="14">
        <f>'WEEKLY COMPETITIVE REPORT'!I20/Y4</f>
        <v>8587.393831023692</v>
      </c>
      <c r="J20" s="14">
        <f>'WEEKLY COMPETITIVE REPORT'!J20/Y4</f>
        <v>0</v>
      </c>
      <c r="K20" s="22">
        <f>'WEEKLY COMPETITIVE REPORT'!K20</f>
        <v>1140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2146.848457755923</v>
      </c>
      <c r="O20" s="37">
        <f>'WEEKLY COMPETITIVE REPORT'!O20</f>
        <v>4</v>
      </c>
      <c r="P20" s="14">
        <f>'WEEKLY COMPETITIVE REPORT'!P20/Y4</f>
        <v>20612.427358068842</v>
      </c>
      <c r="Q20" s="14">
        <f>'WEEKLY COMPETITIVE REPORT'!Q20/Y4</f>
        <v>0</v>
      </c>
      <c r="R20" s="22">
        <f>'WEEKLY COMPETITIVE REPORT'!R20</f>
        <v>3072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2551.0356131724034</v>
      </c>
      <c r="V20" s="14">
        <f t="shared" si="1"/>
        <v>5153.106839517211</v>
      </c>
      <c r="W20" s="25">
        <f t="shared" si="2"/>
        <v>23163.462971241246</v>
      </c>
      <c r="X20" s="22">
        <f>'WEEKLY COMPETITIVE REPORT'!X20</f>
        <v>521</v>
      </c>
      <c r="Y20" s="56">
        <f>'WEEKLY COMPETITIVE REPORT'!Y20</f>
        <v>3593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THE ROOMATE</v>
      </c>
      <c r="D21" s="4" t="str">
        <f>'WEEKLY COMPETITIVE REPORT'!D21</f>
        <v>CIMRA</v>
      </c>
      <c r="E21" s="4" t="str">
        <f>'WEEKLY COMPETITIVE REPORT'!E21</f>
        <v>SONY</v>
      </c>
      <c r="F21" s="4" t="str">
        <f>'WEEKLY COMPETITIVE REPORT'!F21</f>
        <v>CF</v>
      </c>
      <c r="G21" s="37">
        <f>'WEEKLY COMPETITIVE REPORT'!G21</f>
        <v>2</v>
      </c>
      <c r="H21" s="37">
        <f>'WEEKLY COMPETITIVE REPORT'!H21</f>
        <v>4</v>
      </c>
      <c r="I21" s="14">
        <f>'WEEKLY COMPETITIVE REPORT'!I21/Y4</f>
        <v>4388.31768737893</v>
      </c>
      <c r="J21" s="14">
        <f>'WEEKLY COMPETITIVE REPORT'!J21/Y4</f>
        <v>7724.631202503352</v>
      </c>
      <c r="K21" s="22">
        <f>'WEEKLY COMPETITIVE REPORT'!K21</f>
        <v>598</v>
      </c>
      <c r="L21" s="22">
        <f>'WEEKLY COMPETITIVE REPORT'!L21</f>
        <v>1041</v>
      </c>
      <c r="M21" s="64">
        <f>'WEEKLY COMPETITIVE REPORT'!M21</f>
        <v>-43.19058641975309</v>
      </c>
      <c r="N21" s="14">
        <f aca="true" t="shared" si="3" ref="N21:N33">I21/H21</f>
        <v>1097.0794218447325</v>
      </c>
      <c r="O21" s="37">
        <f>'WEEKLY COMPETITIVE REPORT'!O21</f>
        <v>4</v>
      </c>
      <c r="P21" s="14">
        <f>'WEEKLY COMPETITIVE REPORT'!P21/Y4</f>
        <v>9868.872001192072</v>
      </c>
      <c r="Q21" s="14">
        <f>'WEEKLY COMPETITIVE REPORT'!Q21/Y4</f>
        <v>11849.202801370882</v>
      </c>
      <c r="R21" s="22">
        <f>'WEEKLY COMPETITIVE REPORT'!R21</f>
        <v>1551</v>
      </c>
      <c r="S21" s="22">
        <f>'WEEKLY COMPETITIVE REPORT'!S21</f>
        <v>1818</v>
      </c>
      <c r="T21" s="64">
        <f>'WEEKLY COMPETITIVE REPORT'!T21</f>
        <v>-16.712776659959758</v>
      </c>
      <c r="U21" s="14">
        <f>'WEEKLY COMPETITIVE REPORT'!U21/Y4</f>
        <v>12010.132618089703</v>
      </c>
      <c r="V21" s="14">
        <f aca="true" t="shared" si="4" ref="V21:V33">P21/O21</f>
        <v>2467.218000298018</v>
      </c>
      <c r="W21" s="25">
        <f aca="true" t="shared" si="5" ref="W21:W33">P21+U21</f>
        <v>21879.004619281775</v>
      </c>
      <c r="X21" s="22">
        <f>'WEEKLY COMPETITIVE REPORT'!X21</f>
        <v>1869</v>
      </c>
      <c r="Y21" s="56">
        <f>'WEEKLY COMPETITIVE REPORT'!Y21</f>
        <v>3420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I AM NUMBER FOUR</v>
      </c>
      <c r="D22" s="4" t="str">
        <f>'WEEKLY COMPETITIVE REPORT'!D22</f>
        <v>JAZ SEM ČETRTI</v>
      </c>
      <c r="E22" s="4" t="str">
        <f>'WEEKLY COMPETITIVE REPORT'!E22</f>
        <v>BVI</v>
      </c>
      <c r="F22" s="4" t="str">
        <f>'WEEKLY COMPETITIVE REPORT'!F22</f>
        <v>CENEX</v>
      </c>
      <c r="G22" s="37">
        <f>'WEEKLY COMPETITIVE REPORT'!G22</f>
        <v>3</v>
      </c>
      <c r="H22" s="37">
        <f>'WEEKLY COMPETITIVE REPORT'!H22</f>
        <v>6</v>
      </c>
      <c r="I22" s="14">
        <f>'WEEKLY COMPETITIVE REPORT'!I22/Y4</f>
        <v>3696.9155118462227</v>
      </c>
      <c r="J22" s="14">
        <f>'WEEKLY COMPETITIVE REPORT'!J22/Y4</f>
        <v>5464.163313962152</v>
      </c>
      <c r="K22" s="22">
        <f>'WEEKLY COMPETITIVE REPORT'!K22</f>
        <v>486</v>
      </c>
      <c r="L22" s="22">
        <f>'WEEKLY COMPETITIVE REPORT'!L22</f>
        <v>731</v>
      </c>
      <c r="M22" s="64">
        <f>'WEEKLY COMPETITIVE REPORT'!M22</f>
        <v>-32.34251431688028</v>
      </c>
      <c r="N22" s="14">
        <f t="shared" si="3"/>
        <v>616.1525853077038</v>
      </c>
      <c r="O22" s="37">
        <f>'WEEKLY COMPETITIVE REPORT'!O22</f>
        <v>6</v>
      </c>
      <c r="P22" s="14">
        <f>'WEEKLY COMPETITIVE REPORT'!P22/Y4</f>
        <v>6939.353300551334</v>
      </c>
      <c r="Q22" s="14">
        <f>'WEEKLY COMPETITIVE REPORT'!Q22/Y4</f>
        <v>7662.047384890478</v>
      </c>
      <c r="R22" s="22">
        <f>'WEEKLY COMPETITIVE REPORT'!R22</f>
        <v>981</v>
      </c>
      <c r="S22" s="22">
        <f>'WEEKLY COMPETITIVE REPORT'!S22</f>
        <v>1122</v>
      </c>
      <c r="T22" s="64">
        <f>'WEEKLY COMPETITIVE REPORT'!T22</f>
        <v>-9.43212757681836</v>
      </c>
      <c r="U22" s="14">
        <f>'WEEKLY COMPETITIVE REPORT'!U22/Y4</f>
        <v>18053.941290418716</v>
      </c>
      <c r="V22" s="14">
        <f t="shared" si="4"/>
        <v>1156.5588834252223</v>
      </c>
      <c r="W22" s="25">
        <f t="shared" si="5"/>
        <v>24993.29459097005</v>
      </c>
      <c r="X22" s="22">
        <f>'WEEKLY COMPETITIVE REPORT'!X22</f>
        <v>2643</v>
      </c>
      <c r="Y22" s="56">
        <f>'WEEKLY COMPETITIVE REPORT'!Y22</f>
        <v>3624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THE RITE</v>
      </c>
      <c r="D23" s="4" t="str">
        <f>'WEEKLY COMPETITIVE REPORT'!D23</f>
        <v>OBRED</v>
      </c>
      <c r="E23" s="4" t="str">
        <f>'WEEKLY COMPETITIVE REPORT'!E23</f>
        <v>WB</v>
      </c>
      <c r="F23" s="4" t="str">
        <f>'WEEKLY COMPETITIVE REPORT'!F23</f>
        <v>Blitz</v>
      </c>
      <c r="G23" s="37">
        <f>'WEEKLY COMPETITIVE REPORT'!G23</f>
        <v>6</v>
      </c>
      <c r="H23" s="37">
        <f>'WEEKLY COMPETITIVE REPORT'!H23</f>
        <v>6</v>
      </c>
      <c r="I23" s="14">
        <f>'WEEKLY COMPETITIVE REPORT'!I23/Y4</f>
        <v>2723.88615705558</v>
      </c>
      <c r="J23" s="14">
        <f>'WEEKLY COMPETITIVE REPORT'!J23/Y4</f>
        <v>3398.897332737297</v>
      </c>
      <c r="K23" s="22">
        <f>'WEEKLY COMPETITIVE REPORT'!K23</f>
        <v>368</v>
      </c>
      <c r="L23" s="22">
        <f>'WEEKLY COMPETITIVE REPORT'!L23</f>
        <v>448</v>
      </c>
      <c r="M23" s="64">
        <f>'WEEKLY COMPETITIVE REPORT'!M23</f>
        <v>-19.85971065322228</v>
      </c>
      <c r="N23" s="14">
        <f t="shared" si="3"/>
        <v>453.98102617593</v>
      </c>
      <c r="O23" s="37">
        <f>'WEEKLY COMPETITIVE REPORT'!O23</f>
        <v>6</v>
      </c>
      <c r="P23" s="14">
        <f>'WEEKLY COMPETITIVE REPORT'!P23/Y4</f>
        <v>6116.823126210698</v>
      </c>
      <c r="Q23" s="14">
        <f>'WEEKLY COMPETITIVE REPORT'!Q23/Y4</f>
        <v>4790.642229175979</v>
      </c>
      <c r="R23" s="22">
        <f>'WEEKLY COMPETITIVE REPORT'!R23</f>
        <v>862</v>
      </c>
      <c r="S23" s="22">
        <f>'WEEKLY COMPETITIVE REPORT'!S23</f>
        <v>682</v>
      </c>
      <c r="T23" s="64">
        <f>'WEEKLY COMPETITIVE REPORT'!T23</f>
        <v>27.68273716951788</v>
      </c>
      <c r="U23" s="14">
        <f>'WEEKLY COMPETITIVE REPORT'!U23/Y4</f>
        <v>82312.62106988527</v>
      </c>
      <c r="V23" s="14">
        <f t="shared" si="4"/>
        <v>1019.4705210351163</v>
      </c>
      <c r="W23" s="25">
        <f t="shared" si="5"/>
        <v>88429.44419609597</v>
      </c>
      <c r="X23" s="22">
        <f>'WEEKLY COMPETITIVE REPORT'!X23</f>
        <v>11950</v>
      </c>
      <c r="Y23" s="56">
        <f>'WEEKLY COMPETITIVE REPORT'!Y23</f>
        <v>12812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IN A BETTER WORLD</v>
      </c>
      <c r="D24" s="4" t="str">
        <f>'WEEKLY COMPETITIVE REPORT'!D24</f>
        <v>BOLJŠI SVET</v>
      </c>
      <c r="E24" s="4" t="str">
        <f>'WEEKLY COMPETITIVE REPORT'!E24</f>
        <v>INDEP</v>
      </c>
      <c r="F24" s="4" t="str">
        <f>'WEEKLY COMPETITIVE REPORT'!F24</f>
        <v>Cinemania</v>
      </c>
      <c r="G24" s="37">
        <f>'WEEKLY COMPETITIVE REPORT'!G24</f>
        <v>2</v>
      </c>
      <c r="H24" s="37">
        <f>'WEEKLY COMPETITIVE REPORT'!H24</f>
        <v>1</v>
      </c>
      <c r="I24" s="14">
        <f>'WEEKLY COMPETITIVE REPORT'!I24/Y4</f>
        <v>1692.7432573386975</v>
      </c>
      <c r="J24" s="14">
        <f>'WEEKLY COMPETITIVE REPORT'!J24/Y4</f>
        <v>2869.915064818954</v>
      </c>
      <c r="K24" s="22">
        <f>'WEEKLY COMPETITIVE REPORT'!K24</f>
        <v>213</v>
      </c>
      <c r="L24" s="22">
        <f>'WEEKLY COMPETITIVE REPORT'!L24</f>
        <v>373</v>
      </c>
      <c r="M24" s="64">
        <f>'WEEKLY COMPETITIVE REPORT'!M24</f>
        <v>-41.01765316718588</v>
      </c>
      <c r="N24" s="14">
        <f t="shared" si="3"/>
        <v>1692.7432573386975</v>
      </c>
      <c r="O24" s="37">
        <f>'WEEKLY COMPETITIVE REPORT'!O24</f>
        <v>1</v>
      </c>
      <c r="P24" s="14">
        <f>'WEEKLY COMPETITIVE REPORT'!P24/Y4</f>
        <v>3963.6417821487107</v>
      </c>
      <c r="Q24" s="14">
        <f>'WEEKLY COMPETITIVE REPORT'!Q24/Y4</f>
        <v>3962.151691253166</v>
      </c>
      <c r="R24" s="22">
        <f>'WEEKLY COMPETITIVE REPORT'!R24</f>
        <v>533</v>
      </c>
      <c r="S24" s="22">
        <f>'WEEKLY COMPETITIVE REPORT'!S24</f>
        <v>529</v>
      </c>
      <c r="T24" s="64">
        <f>'WEEKLY COMPETITIVE REPORT'!T24</f>
        <v>0.03760812335464436</v>
      </c>
      <c r="U24" s="14">
        <f>'WEEKLY COMPETITIVE REPORT'!U24/Y4</f>
        <v>3962.151691253166</v>
      </c>
      <c r="V24" s="14">
        <f t="shared" si="4"/>
        <v>3963.6417821487107</v>
      </c>
      <c r="W24" s="25">
        <f t="shared" si="5"/>
        <v>7925.793473401876</v>
      </c>
      <c r="X24" s="22">
        <f>'WEEKLY COMPETITIVE REPORT'!X24</f>
        <v>529</v>
      </c>
      <c r="Y24" s="56">
        <f>'WEEKLY COMPETITIVE REPORT'!Y24</f>
        <v>1062</v>
      </c>
    </row>
    <row r="25" spans="1:25" ht="12.75">
      <c r="A25" s="50">
        <v>12</v>
      </c>
      <c r="B25" s="4">
        <f>'WEEKLY COMPETITIVE REPORT'!B25</f>
        <v>8</v>
      </c>
      <c r="C25" s="4" t="str">
        <f>'WEEKLY COMPETITIVE REPORT'!C25</f>
        <v>KING'S SPEECH</v>
      </c>
      <c r="D25" s="4" t="str">
        <f>'WEEKLY COMPETITIVE REPORT'!D25</f>
        <v>KRALJEV GOVOR</v>
      </c>
      <c r="E25" s="4" t="str">
        <f>'WEEKLY COMPETITIVE REPORT'!E25</f>
        <v>INDEP</v>
      </c>
      <c r="F25" s="4" t="str">
        <f>'WEEKLY COMPETITIVE REPORT'!F25</f>
        <v>Cinemania</v>
      </c>
      <c r="G25" s="37">
        <f>'WEEKLY COMPETITIVE REPORT'!G25</f>
        <v>12</v>
      </c>
      <c r="H25" s="37">
        <f>'WEEKLY COMPETITIVE REPORT'!H25</f>
        <v>6</v>
      </c>
      <c r="I25" s="14">
        <f>'WEEKLY COMPETITIVE REPORT'!I25/Y4</f>
        <v>1418.566532558486</v>
      </c>
      <c r="J25" s="14">
        <f>'WEEKLY COMPETITIVE REPORT'!J25/Y4</f>
        <v>3868.2759648338547</v>
      </c>
      <c r="K25" s="22">
        <f>'WEEKLY COMPETITIVE REPORT'!K25</f>
        <v>191</v>
      </c>
      <c r="L25" s="22">
        <f>'WEEKLY COMPETITIVE REPORT'!L25</f>
        <v>589</v>
      </c>
      <c r="M25" s="64">
        <f>'WEEKLY COMPETITIVE REPORT'!M25</f>
        <v>-63.32819722650231</v>
      </c>
      <c r="N25" s="14">
        <f t="shared" si="3"/>
        <v>236.42775542641434</v>
      </c>
      <c r="O25" s="37">
        <f>'WEEKLY COMPETITIVE REPORT'!O25</f>
        <v>6</v>
      </c>
      <c r="P25" s="14">
        <f>'WEEKLY COMPETITIVE REPORT'!P25/Y4</f>
        <v>3874.2363284160333</v>
      </c>
      <c r="Q25" s="14">
        <f>'WEEKLY COMPETITIVE REPORT'!Q25/Y4</f>
        <v>6317.985397109223</v>
      </c>
      <c r="R25" s="22">
        <f>'WEEKLY COMPETITIVE REPORT'!R25</f>
        <v>528</v>
      </c>
      <c r="S25" s="22">
        <f>'WEEKLY COMPETITIVE REPORT'!S25</f>
        <v>1066</v>
      </c>
      <c r="T25" s="64">
        <f>'WEEKLY COMPETITIVE REPORT'!T25</f>
        <v>-38.67924528301887</v>
      </c>
      <c r="U25" s="14">
        <f>'WEEKLY COMPETITIVE REPORT'!U25/Y4</f>
        <v>311497.54135002237</v>
      </c>
      <c r="V25" s="14">
        <f t="shared" si="4"/>
        <v>645.7060547360055</v>
      </c>
      <c r="W25" s="25">
        <f t="shared" si="5"/>
        <v>315371.7776784384</v>
      </c>
      <c r="X25" s="22">
        <f>'WEEKLY COMPETITIVE REPORT'!X25</f>
        <v>45996</v>
      </c>
      <c r="Y25" s="56">
        <f>'WEEKLY COMPETITIVE REPORT'!Y25</f>
        <v>46524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JUST GO WITH IT</v>
      </c>
      <c r="D26" s="4" t="str">
        <f>'WEEKLY COMPETITIVE REPORT'!D26</f>
        <v>MOJA NEPRAVA ŽENA</v>
      </c>
      <c r="E26" s="4" t="str">
        <f>'WEEKLY COMPETITIVE REPORT'!E26</f>
        <v>SONY</v>
      </c>
      <c r="F26" s="4" t="str">
        <f>'WEEKLY COMPETITIVE REPORT'!F26</f>
        <v>CF</v>
      </c>
      <c r="G26" s="37">
        <f>'WEEKLY COMPETITIVE REPORT'!G26</f>
        <v>11</v>
      </c>
      <c r="H26" s="37">
        <f>'WEEKLY COMPETITIVE REPORT'!H26</f>
        <v>8</v>
      </c>
      <c r="I26" s="14">
        <f>'WEEKLY COMPETITIVE REPORT'!I26/Y4</f>
        <v>1434.957532409477</v>
      </c>
      <c r="J26" s="14">
        <f>'WEEKLY COMPETITIVE REPORT'!J26/Y4</f>
        <v>2832.662792430338</v>
      </c>
      <c r="K26" s="22">
        <f>'WEEKLY COMPETITIVE REPORT'!K26</f>
        <v>198</v>
      </c>
      <c r="L26" s="22">
        <f>'WEEKLY COMPETITIVE REPORT'!L26</f>
        <v>406</v>
      </c>
      <c r="M26" s="64">
        <f>'WEEKLY COMPETITIVE REPORT'!M26</f>
        <v>-49.34245134139926</v>
      </c>
      <c r="N26" s="14">
        <f t="shared" si="3"/>
        <v>179.36969155118462</v>
      </c>
      <c r="O26" s="37">
        <f>'WEEKLY COMPETITIVE REPORT'!O26</f>
        <v>8</v>
      </c>
      <c r="P26" s="14">
        <f>'WEEKLY COMPETITIVE REPORT'!P26/Y4</f>
        <v>3375.055878408583</v>
      </c>
      <c r="Q26" s="14">
        <f>'WEEKLY COMPETITIVE REPORT'!Q26/Y4</f>
        <v>3586.64878557592</v>
      </c>
      <c r="R26" s="22">
        <f>'WEEKLY COMPETITIVE REPORT'!R26</f>
        <v>515</v>
      </c>
      <c r="S26" s="22">
        <f>'WEEKLY COMPETITIVE REPORT'!S26</f>
        <v>528</v>
      </c>
      <c r="T26" s="64">
        <f>'WEEKLY COMPETITIVE REPORT'!T26</f>
        <v>-5.899459908599908</v>
      </c>
      <c r="U26" s="14">
        <f>'WEEKLY COMPETITIVE REPORT'!U26/Y4</f>
        <v>340992.4005364327</v>
      </c>
      <c r="V26" s="14">
        <f t="shared" si="4"/>
        <v>421.88198480107286</v>
      </c>
      <c r="W26" s="25">
        <f t="shared" si="5"/>
        <v>344367.4564148413</v>
      </c>
      <c r="X26" s="22">
        <f>'WEEKLY COMPETITIVE REPORT'!X26</f>
        <v>50862</v>
      </c>
      <c r="Y26" s="56">
        <f>'WEEKLY COMPETITIVE REPORT'!Y26</f>
        <v>51377</v>
      </c>
    </row>
    <row r="27" spans="1:25" ht="12.75" customHeight="1">
      <c r="A27" s="50">
        <v>14</v>
      </c>
      <c r="B27" s="4">
        <f>'WEEKLY COMPETITIVE REPORT'!B27</f>
        <v>18</v>
      </c>
      <c r="C27" s="4" t="str">
        <f>'WEEKLY COMPETITIVE REPORT'!C27</f>
        <v>DRIVE ANGRY 3D</v>
      </c>
      <c r="D27" s="4" t="str">
        <f>'WEEKLY COMPETITIVE REPORT'!D27</f>
        <v>DIVJA VOŽNJA 3D</v>
      </c>
      <c r="E27" s="4" t="str">
        <f>'WEEKLY COMPETITIVE REPORT'!E27</f>
        <v>WB</v>
      </c>
      <c r="F27" s="4" t="str">
        <f>'WEEKLY COMPETITIVE REPORT'!F27</f>
        <v>Blitz</v>
      </c>
      <c r="G27" s="37">
        <f>'WEEKLY COMPETITIVE REPORT'!G27</f>
        <v>8</v>
      </c>
      <c r="H27" s="37">
        <f>'WEEKLY COMPETITIVE REPORT'!H27</f>
        <v>11</v>
      </c>
      <c r="I27" s="14">
        <f>'WEEKLY COMPETITIVE REPORT'!I27/Y4</f>
        <v>1101.1771718074801</v>
      </c>
      <c r="J27" s="14">
        <f>'WEEKLY COMPETITIVE REPORT'!J27/Y17</f>
        <v>0.03758481360067088</v>
      </c>
      <c r="K27" s="22">
        <f>'WEEKLY COMPETITIVE REPORT'!K27</f>
        <v>128</v>
      </c>
      <c r="L27" s="22">
        <f>'WEEKLY COMPETITIVE REPORT'!L27</f>
        <v>154</v>
      </c>
      <c r="M27" s="64">
        <f>'WEEKLY COMPETITIVE REPORT'!M27</f>
        <v>-25.050709939148078</v>
      </c>
      <c r="N27" s="14">
        <f t="shared" si="3"/>
        <v>100.10701561886184</v>
      </c>
      <c r="O27" s="37">
        <f>'WEEKLY COMPETITIVE REPORT'!O27</f>
        <v>11</v>
      </c>
      <c r="P27" s="14">
        <f>'WEEKLY COMPETITIVE REPORT'!P27/Y4</f>
        <v>2863.9547012367752</v>
      </c>
      <c r="Q27" s="14">
        <f>'WEEKLY COMPETITIVE REPORT'!Q27/Y17</f>
        <v>0.04642829915376992</v>
      </c>
      <c r="R27" s="22">
        <f>'WEEKLY COMPETITIVE REPORT'!R27</f>
        <v>324</v>
      </c>
      <c r="S27" s="22">
        <f>'WEEKLY COMPETITIVE REPORT'!S27</f>
        <v>194</v>
      </c>
      <c r="T27" s="64">
        <f>'WEEKLY COMPETITIVE REPORT'!T27</f>
        <v>57.79967159277504</v>
      </c>
      <c r="U27" s="14">
        <f>'WEEKLY COMPETITIVE REPORT'!U27/Y17</f>
        <v>1.8025844324159488</v>
      </c>
      <c r="V27" s="14">
        <f t="shared" si="4"/>
        <v>260.35951829425227</v>
      </c>
      <c r="W27" s="25">
        <f t="shared" si="5"/>
        <v>2865.7572856691913</v>
      </c>
      <c r="X27" s="22">
        <f>'WEEKLY COMPETITIVE REPORT'!X27</f>
        <v>8645</v>
      </c>
      <c r="Y27" s="56">
        <f>'WEEKLY COMPETITIVE REPORT'!Y27</f>
        <v>8969</v>
      </c>
    </row>
    <row r="28" spans="1:25" ht="12.75">
      <c r="A28" s="50">
        <v>15</v>
      </c>
      <c r="B28" s="4">
        <f>'WEEKLY COMPETITIVE REPORT'!B28</f>
        <v>12</v>
      </c>
      <c r="C28" s="4" t="str">
        <f>'WEEKLY COMPETITIVE REPORT'!C28</f>
        <v>CIRKUS COLUMBIA</v>
      </c>
      <c r="D28" s="4" t="str">
        <f>'WEEKLY COMPETITIVE REPORT'!D28</f>
        <v>CIRKUS COLUMBIA</v>
      </c>
      <c r="E28" s="4" t="str">
        <f>'WEEKLY COMPETITIVE REPORT'!E28</f>
        <v>DOMEST</v>
      </c>
      <c r="F28" s="4" t="str">
        <f>'WEEKLY COMPETITIVE REPORT'!F28</f>
        <v>Cinemania</v>
      </c>
      <c r="G28" s="37">
        <f>'WEEKLY COMPETITIVE REPORT'!G28</f>
        <v>4</v>
      </c>
      <c r="H28" s="37">
        <f>'WEEKLY COMPETITIVE REPORT'!H28</f>
        <v>4</v>
      </c>
      <c r="I28" s="14">
        <f>'WEEKLY COMPETITIVE REPORT'!I28/Y4</f>
        <v>1203.9934436000597</v>
      </c>
      <c r="J28" s="14">
        <f>'WEEKLY COMPETITIVE REPORT'!J28/Y17</f>
        <v>0.07433102081268583</v>
      </c>
      <c r="K28" s="22">
        <f>'WEEKLY COMPETITIVE REPORT'!K28</f>
        <v>160</v>
      </c>
      <c r="L28" s="22">
        <f>'WEEKLY COMPETITIVE REPORT'!L28</f>
        <v>420</v>
      </c>
      <c r="M28" s="64">
        <f>'WEEKLY COMPETITIVE REPORT'!M28</f>
        <v>-58.56410256410257</v>
      </c>
      <c r="N28" s="14">
        <f t="shared" si="3"/>
        <v>300.9983609000149</v>
      </c>
      <c r="O28" s="37">
        <f>'WEEKLY COMPETITIVE REPORT'!O28</f>
        <v>4</v>
      </c>
      <c r="P28" s="14">
        <f>'WEEKLY COMPETITIVE REPORT'!P28/Y4</f>
        <v>2646.4014304872594</v>
      </c>
      <c r="Q28" s="14">
        <f>'WEEKLY COMPETITIVE REPORT'!Q28/Y17</f>
        <v>0.10078524052755966</v>
      </c>
      <c r="R28" s="22">
        <f>'WEEKLY COMPETITIVE REPORT'!R28</f>
        <v>389</v>
      </c>
      <c r="S28" s="22">
        <f>'WEEKLY COMPETITIVE REPORT'!S28</f>
        <v>588</v>
      </c>
      <c r="T28" s="64">
        <f>'WEEKLY COMPETITIVE REPORT'!T28</f>
        <v>-32.829046898638424</v>
      </c>
      <c r="U28" s="14">
        <f>'WEEKLY COMPETITIVE REPORT'!U28/Y17</f>
        <v>0.3970038880841656</v>
      </c>
      <c r="V28" s="14">
        <f t="shared" si="4"/>
        <v>661.6003576218149</v>
      </c>
      <c r="W28" s="25">
        <f t="shared" si="5"/>
        <v>2646.7984343753437</v>
      </c>
      <c r="X28" s="22">
        <f>'WEEKLY COMPETITIVE REPORT'!X28</f>
        <v>2403</v>
      </c>
      <c r="Y28" s="56">
        <f>'WEEKLY COMPETITIVE REPORT'!Y28</f>
        <v>2792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UNKNOWN</v>
      </c>
      <c r="D29" s="4" t="str">
        <f>'WEEKLY COMPETITIVE REPORT'!D29</f>
        <v>NEZNANEC</v>
      </c>
      <c r="E29" s="4" t="str">
        <f>'WEEKLY COMPETITIVE REPORT'!E29</f>
        <v>WB</v>
      </c>
      <c r="F29" s="4" t="str">
        <f>'WEEKLY COMPETITIVE REPORT'!F29</f>
        <v>Blitz</v>
      </c>
      <c r="G29" s="37">
        <f>'WEEKLY COMPETITIVE REPORT'!G29</f>
        <v>9</v>
      </c>
      <c r="H29" s="37">
        <f>'WEEKLY COMPETITIVE REPORT'!H29</f>
        <v>6</v>
      </c>
      <c r="I29" s="14">
        <f>'WEEKLY COMPETITIVE REPORT'!I29/Y4</f>
        <v>986.4401728505438</v>
      </c>
      <c r="J29" s="14">
        <f>'WEEKLY COMPETITIVE REPORT'!J29/Y17</f>
        <v>0.04360753221010902</v>
      </c>
      <c r="K29" s="22">
        <f>'WEEKLY COMPETITIVE REPORT'!K29</f>
        <v>157</v>
      </c>
      <c r="L29" s="22">
        <f>'WEEKLY COMPETITIVE REPORT'!L29</f>
        <v>237</v>
      </c>
      <c r="M29" s="64">
        <f>'WEEKLY COMPETITIVE REPORT'!M29</f>
        <v>-42.13286713286713</v>
      </c>
      <c r="N29" s="14">
        <f t="shared" si="3"/>
        <v>164.40669547509063</v>
      </c>
      <c r="O29" s="37">
        <f>'WEEKLY COMPETITIVE REPORT'!O29</f>
        <v>6</v>
      </c>
      <c r="P29" s="14">
        <f>'WEEKLY COMPETITIVE REPORT'!P29/Y4</f>
        <v>2402.0265236179407</v>
      </c>
      <c r="Q29" s="14">
        <f>'WEEKLY COMPETITIVE REPORT'!Q29/Y17</f>
        <v>0.06053213387207441</v>
      </c>
      <c r="R29" s="22">
        <f>'WEEKLY COMPETITIVE REPORT'!R29</f>
        <v>354</v>
      </c>
      <c r="S29" s="22">
        <f>'WEEKLY COMPETITIVE REPORT'!S29</f>
        <v>337</v>
      </c>
      <c r="T29" s="64">
        <f>'WEEKLY COMPETITIVE REPORT'!T29</f>
        <v>1.5113350125944578</v>
      </c>
      <c r="U29" s="14">
        <f>'WEEKLY COMPETITIVE REPORT'!U29/Y4</f>
        <v>105496.94531366412</v>
      </c>
      <c r="V29" s="14">
        <f t="shared" si="4"/>
        <v>400.33775393632345</v>
      </c>
      <c r="W29" s="25">
        <f t="shared" si="5"/>
        <v>107898.97183728206</v>
      </c>
      <c r="X29" s="22">
        <f>'WEEKLY COMPETITIVE REPORT'!X29</f>
        <v>15013</v>
      </c>
      <c r="Y29" s="56">
        <f>'WEEKLY COMPETITIVE REPORT'!Y29</f>
        <v>15367</v>
      </c>
    </row>
    <row r="30" spans="1:25" ht="12.75">
      <c r="A30" s="51">
        <v>17</v>
      </c>
      <c r="B30" s="4">
        <f>'WEEKLY COMPETITIVE REPORT'!B30</f>
        <v>17</v>
      </c>
      <c r="C30" s="4" t="str">
        <f>'WEEKLY COMPETITIVE REPORT'!C30</f>
        <v>FASTER</v>
      </c>
      <c r="D30" s="4" t="str">
        <f>'WEEKLY COMPETITIVE REPORT'!D30</f>
        <v>HITRO MAŠČEVANJE</v>
      </c>
      <c r="E30" s="4" t="str">
        <f>'WEEKLY COMPETITIVE REPORT'!E30</f>
        <v>SONY</v>
      </c>
      <c r="F30" s="4" t="str">
        <f>'WEEKLY COMPETITIVE REPORT'!F30</f>
        <v>CF</v>
      </c>
      <c r="G30" s="37">
        <f>'WEEKLY COMPETITIVE REPORT'!G30</f>
        <v>4</v>
      </c>
      <c r="H30" s="37">
        <f>'WEEKLY COMPETITIVE REPORT'!H30</f>
        <v>5</v>
      </c>
      <c r="I30" s="14">
        <f>'WEEKLY COMPETITIVE REPORT'!I30/Y4</f>
        <v>746.5355386678588</v>
      </c>
      <c r="J30" s="14">
        <f>'WEEKLY COMPETITIVE REPORT'!J30/Y17</f>
        <v>0.04707631318136769</v>
      </c>
      <c r="K30" s="22">
        <f>'WEEKLY COMPETITIVE REPORT'!K30</f>
        <v>104</v>
      </c>
      <c r="L30" s="22">
        <f>'WEEKLY COMPETITIVE REPORT'!L30</f>
        <v>244</v>
      </c>
      <c r="M30" s="64">
        <f>'WEEKLY COMPETITIVE REPORT'!M30</f>
        <v>-59.43319838056681</v>
      </c>
      <c r="N30" s="14">
        <f t="shared" si="3"/>
        <v>149.30710773357174</v>
      </c>
      <c r="O30" s="37">
        <f>'WEEKLY COMPETITIVE REPORT'!O30</f>
        <v>5</v>
      </c>
      <c r="P30" s="14">
        <f>'WEEKLY COMPETITIVE REPORT'!P30/Y4</f>
        <v>1421.5467143495753</v>
      </c>
      <c r="Q30" s="14">
        <f>'WEEKLY COMPETITIVE REPORT'!Q30/Y17</f>
        <v>0.057025234428604105</v>
      </c>
      <c r="R30" s="22">
        <f>'WEEKLY COMPETITIVE REPORT'!R30</f>
        <v>198</v>
      </c>
      <c r="S30" s="22">
        <f>'WEEKLY COMPETITIVE REPORT'!S30</f>
        <v>312</v>
      </c>
      <c r="T30" s="64">
        <f>'WEEKLY COMPETITIVE REPORT'!T30</f>
        <v>-36.229946524064175</v>
      </c>
      <c r="U30" s="14">
        <f>'WEEKLY COMPETITIVE REPORT'!U30/Y4</f>
        <v>11832.811801519892</v>
      </c>
      <c r="V30" s="14">
        <f t="shared" si="4"/>
        <v>284.30934286991504</v>
      </c>
      <c r="W30" s="25">
        <f t="shared" si="5"/>
        <v>13254.358515869468</v>
      </c>
      <c r="X30" s="22">
        <f>'WEEKLY COMPETITIVE REPORT'!X30</f>
        <v>1701</v>
      </c>
      <c r="Y30" s="56">
        <f>'WEEKLY COMPETITIVE REPORT'!Y30</f>
        <v>1899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121</v>
      </c>
      <c r="I34" s="32">
        <f>SUM(I14:I33)</f>
        <v>122612.12933988973</v>
      </c>
      <c r="J34" s="31">
        <f>SUM(J14:J33)</f>
        <v>201074.55813536746</v>
      </c>
      <c r="K34" s="31">
        <f>SUM(K14:K33)</f>
        <v>16615</v>
      </c>
      <c r="L34" s="31">
        <f>SUM(L14:L33)</f>
        <v>28178</v>
      </c>
      <c r="M34" s="64">
        <f>'WEEKLY COMPETITIVE REPORT'!M34</f>
        <v>-64.6754529063278</v>
      </c>
      <c r="N34" s="32">
        <f>I34/H34</f>
        <v>1013.3233829742952</v>
      </c>
      <c r="O34" s="40">
        <f>'WEEKLY COMPETITIVE REPORT'!O34</f>
        <v>121</v>
      </c>
      <c r="P34" s="31">
        <f>SUM(P14:P33)</f>
        <v>368562.0622857995</v>
      </c>
      <c r="Q34" s="31">
        <f>SUM(Q14:Q33)</f>
        <v>270678.25612838083</v>
      </c>
      <c r="R34" s="31">
        <f>SUM(R14:R33)</f>
        <v>56329</v>
      </c>
      <c r="S34" s="31">
        <f>SUM(S14:S33)</f>
        <v>40566</v>
      </c>
      <c r="T34" s="65">
        <f>P34/Q34-100%</f>
        <v>0.36162419382143884</v>
      </c>
      <c r="U34" s="31">
        <f>SUM(U14:U33)</f>
        <v>1405560.238628702</v>
      </c>
      <c r="V34" s="32">
        <f>P34/O34</f>
        <v>3045.9674569074336</v>
      </c>
      <c r="W34" s="31">
        <f>SUM(W14:W33)</f>
        <v>1774122.3009145013</v>
      </c>
      <c r="X34" s="31">
        <f>SUM(X14:X33)</f>
        <v>219460</v>
      </c>
      <c r="Y34" s="35">
        <f>SUM(Y14:Y33)</f>
        <v>275789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neznanec21</cp:lastModifiedBy>
  <cp:lastPrinted>2010-10-21T13:56:26Z</cp:lastPrinted>
  <dcterms:created xsi:type="dcterms:W3CDTF">1998-07-08T11:15:35Z</dcterms:created>
  <dcterms:modified xsi:type="dcterms:W3CDTF">2011-04-28T11:27:13Z</dcterms:modified>
  <cp:category/>
  <cp:version/>
  <cp:contentType/>
  <cp:contentStatus/>
</cp:coreProperties>
</file>