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0130" windowHeight="72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<sst xmlns="http://schemas.openxmlformats.org/spreadsheetml/2006/main" count="249" uniqueCount="91">
  <si>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</si>
  <si>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</si>
  <si>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</si>
  <si>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</si>
  <si>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</si>
  <si>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</si>
  <si>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</si>
  <si>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</si>
  <si>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</si>
  <si>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</si>
  <si>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</si>
  <si>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</si>
  <si>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</si>
  <si>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</si>
  <si>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</si>
  <si>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</si>
  <si>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</si>
  <si>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</si>
  <si>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</si>
  <si>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</si>
  <si>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</si>
  <si>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</si>
  <si>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</si>
  <si>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</si>
  <si>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</si>
  <si>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</si>
  <si>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</si>
  <si>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</si>
  <si>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</si>
  <si>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</si>
  <si>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</si>
  <si>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</si>
  <si>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</si>
  <si>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</si>
  <si>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</si>
  <si>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</si>
  <si>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</si>
  <si>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</si>
  <si>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</si>
  <si>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</si>
  <si>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</si>
  <si>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</si>
  <si>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</si>
  <si>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</si>
  <si>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</si>
  <si>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</si>
  <si>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</si>
  <si>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</si>
  <si>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</si>
  <si>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</si>
  <si>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New</t>
  </si>
  <si>
    <t>DOMEST</t>
  </si>
  <si>
    <t>PAR</t>
  </si>
  <si>
    <t>SONY</t>
  </si>
  <si>
    <t>KING'S SPEECH</t>
  </si>
  <si>
    <t>KRALJEV GOVOR</t>
  </si>
  <si>
    <t>WB</t>
  </si>
  <si>
    <t>UNI</t>
  </si>
  <si>
    <t>CIRKUS COLUMBIA</t>
  </si>
  <si>
    <t>BVI</t>
  </si>
  <si>
    <t>HALL PASS</t>
  </si>
  <si>
    <t>TEDEN BREZ PRAVIL</t>
  </si>
  <si>
    <t>RIO 3D</t>
  </si>
  <si>
    <t>FOX</t>
  </si>
  <si>
    <t>IN A BETTER WORLD</t>
  </si>
  <si>
    <t>BOLJŠI SVET</t>
  </si>
  <si>
    <t>WORLD INVASION: BATTLE LOS ANGELES</t>
  </si>
  <si>
    <t>SVETOVNA INVAZIJA: BITKA LOS ANGELES</t>
  </si>
  <si>
    <t>YOUR HIGHNESS</t>
  </si>
  <si>
    <t>VITEZ IN SITNEŽ</t>
  </si>
  <si>
    <t>FAST &amp; FURIOUS 5</t>
  </si>
  <si>
    <t>HITRI IN DRZNI 5</t>
  </si>
  <si>
    <t>THOR</t>
  </si>
  <si>
    <t>PRIEST</t>
  </si>
  <si>
    <t>DUHOVNIK</t>
  </si>
  <si>
    <t>RED RIDING HOOD</t>
  </si>
  <si>
    <t>RDEČA KAPICA</t>
  </si>
  <si>
    <t>LINCOLN LAWYER</t>
  </si>
  <si>
    <t>BRIDEMAIDS</t>
  </si>
  <si>
    <t>DEKLIŠČINA</t>
  </si>
  <si>
    <t>CENA RESNICE</t>
  </si>
  <si>
    <t>GOOD HEART</t>
  </si>
  <si>
    <t>DOBRO SRCE</t>
  </si>
  <si>
    <t>PIRATES OF THE CARIBBEAN: ON STRANGER TIDES</t>
  </si>
  <si>
    <t>PIRATI S KARIBOV: Z NEZNANIMI TOKOVI</t>
  </si>
  <si>
    <t>28 - May</t>
  </si>
  <si>
    <t>30 - May</t>
  </si>
  <si>
    <t>27 - May</t>
  </si>
  <si>
    <t>01 - Jun</t>
  </si>
  <si>
    <t>HANGOVER PART 2</t>
  </si>
  <si>
    <t>PREKROKANA NOČ 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</si>
</sst>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R16" sqref="R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85</v>
      </c>
      <c r="L4" s="20"/>
      <c r="M4" s="83" t="s">
        <v>86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0.6945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87</v>
      </c>
      <c r="L5" s="7"/>
      <c r="M5" s="84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9">
        <v>40696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48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4" t="s">
        <v>89</v>
      </c>
      <c r="D14" s="4" t="s">
        <v>90</v>
      </c>
      <c r="E14" s="15" t="s">
        <v>56</v>
      </c>
      <c r="F14" s="15" t="s">
        <v>43</v>
      </c>
      <c r="G14" s="37">
        <v>1</v>
      </c>
      <c r="H14" s="37">
        <v>10</v>
      </c>
      <c r="I14" s="14">
        <v>64075</v>
      </c>
      <c r="J14" s="14"/>
      <c r="K14" s="90">
        <v>12979</v>
      </c>
      <c r="L14" s="90"/>
      <c r="M14" s="64"/>
      <c r="N14" s="14">
        <f>I14/H14</f>
        <v>6407.5</v>
      </c>
      <c r="O14" s="38">
        <v>10</v>
      </c>
      <c r="P14" s="14">
        <v>110590</v>
      </c>
      <c r="Q14" s="14"/>
      <c r="R14" s="14">
        <v>24551</v>
      </c>
      <c r="S14" s="14"/>
      <c r="T14" s="64"/>
      <c r="U14" s="75">
        <v>3517</v>
      </c>
      <c r="V14" s="14">
        <f>P14/O14</f>
        <v>11059</v>
      </c>
      <c r="W14" s="75">
        <f>SUM(U14,P14)</f>
        <v>114107</v>
      </c>
      <c r="X14" s="75">
        <v>812</v>
      </c>
      <c r="Y14" s="76">
        <f>SUM(X14,R14)</f>
        <v>25363</v>
      </c>
    </row>
    <row r="15" spans="1:25" ht="12.75">
      <c r="A15" s="72">
        <v>2</v>
      </c>
      <c r="B15" s="72">
        <v>1</v>
      </c>
      <c r="C15" s="4" t="s">
        <v>83</v>
      </c>
      <c r="D15" s="4" t="s">
        <v>84</v>
      </c>
      <c r="E15" s="15" t="s">
        <v>59</v>
      </c>
      <c r="F15" s="15" t="s">
        <v>47</v>
      </c>
      <c r="G15" s="37">
        <v>2</v>
      </c>
      <c r="H15" s="37">
        <v>26</v>
      </c>
      <c r="I15" s="14">
        <v>77244</v>
      </c>
      <c r="J15" s="14">
        <v>125623</v>
      </c>
      <c r="K15" s="90">
        <v>13642</v>
      </c>
      <c r="L15" s="90">
        <v>22336</v>
      </c>
      <c r="M15" s="64">
        <f>(I15/J15*100)-100</f>
        <v>-38.511259880754324</v>
      </c>
      <c r="N15" s="14">
        <f>I15/H15</f>
        <v>2970.923076923077</v>
      </c>
      <c r="O15" s="38">
        <v>26</v>
      </c>
      <c r="P15" s="14">
        <v>108971</v>
      </c>
      <c r="Q15" s="14">
        <v>188440</v>
      </c>
      <c r="R15" s="14">
        <v>20248</v>
      </c>
      <c r="S15" s="14">
        <v>36379</v>
      </c>
      <c r="T15" s="64">
        <f>(P15/Q15*100)-100</f>
        <v>-42.172044151984714</v>
      </c>
      <c r="U15" s="75">
        <v>193768</v>
      </c>
      <c r="V15" s="14">
        <f>P15/O15</f>
        <v>4191.192307692308</v>
      </c>
      <c r="W15" s="75">
        <f>SUM(U15,P15)</f>
        <v>302739</v>
      </c>
      <c r="X15" s="75">
        <v>37821</v>
      </c>
      <c r="Y15" s="76">
        <f>SUM(X15,R15)</f>
        <v>58069</v>
      </c>
    </row>
    <row r="16" spans="1:25" ht="12.75">
      <c r="A16" s="72">
        <v>3</v>
      </c>
      <c r="B16" s="72">
        <v>4</v>
      </c>
      <c r="C16" s="4" t="s">
        <v>62</v>
      </c>
      <c r="D16" s="4" t="s">
        <v>62</v>
      </c>
      <c r="E16" s="15" t="s">
        <v>63</v>
      </c>
      <c r="F16" s="15" t="s">
        <v>43</v>
      </c>
      <c r="G16" s="37">
        <v>7</v>
      </c>
      <c r="H16" s="37">
        <v>17</v>
      </c>
      <c r="I16" s="92">
        <v>11422</v>
      </c>
      <c r="J16" s="92">
        <v>7246</v>
      </c>
      <c r="K16" s="97">
        <v>2320</v>
      </c>
      <c r="L16" s="97">
        <v>1476</v>
      </c>
      <c r="M16" s="64">
        <f>(I16/J16*100)-100</f>
        <v>57.631796853436384</v>
      </c>
      <c r="N16" s="14">
        <f>I16/H16</f>
        <v>671.8823529411765</v>
      </c>
      <c r="O16" s="73">
        <v>17</v>
      </c>
      <c r="P16" s="22">
        <v>13813</v>
      </c>
      <c r="Q16" s="22">
        <v>10394</v>
      </c>
      <c r="R16" s="22">
        <v>2876</v>
      </c>
      <c r="S16" s="22">
        <v>2201</v>
      </c>
      <c r="T16" s="64">
        <f>(P16/Q16*100)-100</f>
        <v>32.893977294593014</v>
      </c>
      <c r="U16" s="75">
        <v>299981</v>
      </c>
      <c r="V16" s="14">
        <f>P16/O16</f>
        <v>812.5294117647059</v>
      </c>
      <c r="W16" s="75">
        <f>SUM(U16,P16)</f>
        <v>313794</v>
      </c>
      <c r="X16" s="75">
        <v>62739</v>
      </c>
      <c r="Y16" s="76">
        <f>SUM(X16,R16)</f>
        <v>65615</v>
      </c>
    </row>
    <row r="17" spans="1:25" ht="12.75">
      <c r="A17" s="72">
        <v>4</v>
      </c>
      <c r="B17" s="72">
        <v>2</v>
      </c>
      <c r="C17" s="4" t="s">
        <v>78</v>
      </c>
      <c r="D17" s="4" t="s">
        <v>79</v>
      </c>
      <c r="E17" s="15" t="s">
        <v>57</v>
      </c>
      <c r="F17" s="15" t="s">
        <v>36</v>
      </c>
      <c r="G17" s="37">
        <v>3</v>
      </c>
      <c r="H17" s="37">
        <v>8</v>
      </c>
      <c r="I17" s="24">
        <v>8441</v>
      </c>
      <c r="J17" s="24">
        <v>12123</v>
      </c>
      <c r="K17" s="24">
        <v>1703</v>
      </c>
      <c r="L17" s="24">
        <v>2371</v>
      </c>
      <c r="M17" s="64">
        <f>(I17/J17*100)-100</f>
        <v>-30.372020127031263</v>
      </c>
      <c r="N17" s="14">
        <f>I17/H17</f>
        <v>1055.125</v>
      </c>
      <c r="O17" s="73">
        <v>8</v>
      </c>
      <c r="P17" s="14">
        <v>12730</v>
      </c>
      <c r="Q17" s="14">
        <v>19291</v>
      </c>
      <c r="R17" s="14">
        <v>2781</v>
      </c>
      <c r="S17" s="14">
        <v>4252</v>
      </c>
      <c r="T17" s="64">
        <f>(P17/Q17*100)-100</f>
        <v>-34.01067855476647</v>
      </c>
      <c r="U17" s="75">
        <v>48152</v>
      </c>
      <c r="V17" s="14">
        <f>P17/O17</f>
        <v>1591.25</v>
      </c>
      <c r="W17" s="75">
        <f>SUM(U17,P17)</f>
        <v>60882</v>
      </c>
      <c r="X17" s="75">
        <v>10572</v>
      </c>
      <c r="Y17" s="76">
        <f>SUM(X17,R17)</f>
        <v>13353</v>
      </c>
    </row>
    <row r="18" spans="1:25" ht="13.5" customHeight="1">
      <c r="A18" s="72">
        <v>5</v>
      </c>
      <c r="B18" s="72">
        <v>3</v>
      </c>
      <c r="C18" s="4" t="s">
        <v>70</v>
      </c>
      <c r="D18" s="4" t="s">
        <v>71</v>
      </c>
      <c r="E18" s="15" t="s">
        <v>57</v>
      </c>
      <c r="F18" s="15" t="s">
        <v>36</v>
      </c>
      <c r="G18" s="37">
        <v>5</v>
      </c>
      <c r="H18" s="37">
        <v>10</v>
      </c>
      <c r="I18" s="14">
        <v>8010</v>
      </c>
      <c r="J18" s="14">
        <v>12850</v>
      </c>
      <c r="K18" s="24">
        <v>1591</v>
      </c>
      <c r="L18" s="24">
        <v>2698</v>
      </c>
      <c r="M18" s="64">
        <f>(I18/J18*100)-100</f>
        <v>-37.66536964980545</v>
      </c>
      <c r="N18" s="14">
        <f>I18/H18</f>
        <v>801</v>
      </c>
      <c r="O18" s="38">
        <v>10</v>
      </c>
      <c r="P18" s="14">
        <v>10876</v>
      </c>
      <c r="Q18" s="14">
        <v>18674</v>
      </c>
      <c r="R18" s="14">
        <v>2309</v>
      </c>
      <c r="S18" s="14">
        <v>4170</v>
      </c>
      <c r="T18" s="64">
        <f>(P18/Q18*100)-100</f>
        <v>-41.758594837742315</v>
      </c>
      <c r="U18" s="75">
        <v>311307</v>
      </c>
      <c r="V18" s="14">
        <f>P18/O18</f>
        <v>1087.6</v>
      </c>
      <c r="W18" s="75">
        <f>SUM(U18,P18)</f>
        <v>322183</v>
      </c>
      <c r="X18" s="75">
        <v>65503</v>
      </c>
      <c r="Y18" s="76">
        <f>SUM(X18,R18)</f>
        <v>67812</v>
      </c>
    </row>
    <row r="19" spans="1:25" ht="12.75">
      <c r="A19" s="72">
        <v>6</v>
      </c>
      <c r="B19" s="72">
        <v>7</v>
      </c>
      <c r="C19" s="4" t="s">
        <v>73</v>
      </c>
      <c r="D19" s="4" t="s">
        <v>74</v>
      </c>
      <c r="E19" s="15" t="s">
        <v>53</v>
      </c>
      <c r="F19" s="15" t="s">
        <v>42</v>
      </c>
      <c r="G19" s="37">
        <v>4</v>
      </c>
      <c r="H19" s="37">
        <v>13</v>
      </c>
      <c r="I19" s="24">
        <v>1576</v>
      </c>
      <c r="J19" s="24">
        <v>2586</v>
      </c>
      <c r="K19" s="14">
        <v>321</v>
      </c>
      <c r="L19" s="14">
        <v>503</v>
      </c>
      <c r="M19" s="64">
        <f>(I19/J19*100)-100</f>
        <v>-39.05645784996133</v>
      </c>
      <c r="N19" s="14">
        <f>I19/H19</f>
        <v>121.23076923076923</v>
      </c>
      <c r="O19" s="38">
        <v>13</v>
      </c>
      <c r="P19" s="14">
        <v>2299</v>
      </c>
      <c r="Q19" s="14">
        <v>3851</v>
      </c>
      <c r="R19" s="14">
        <v>503</v>
      </c>
      <c r="S19" s="14">
        <v>812</v>
      </c>
      <c r="T19" s="64">
        <f>(P19/Q19*100)-100</f>
        <v>-40.3012204622176</v>
      </c>
      <c r="U19" s="75">
        <v>31241</v>
      </c>
      <c r="V19" s="14">
        <f>P19/O19</f>
        <v>176.84615384615384</v>
      </c>
      <c r="W19" s="75">
        <f>SUM(U19,P19)</f>
        <v>33540</v>
      </c>
      <c r="X19" s="75">
        <v>6189</v>
      </c>
      <c r="Y19" s="76">
        <f>SUM(X19,R19)</f>
        <v>6692</v>
      </c>
    </row>
    <row r="20" spans="1:25" ht="12.75">
      <c r="A20" s="72">
        <v>7</v>
      </c>
      <c r="B20" s="72">
        <v>6</v>
      </c>
      <c r="C20" s="4" t="s">
        <v>75</v>
      </c>
      <c r="D20" s="4" t="s">
        <v>76</v>
      </c>
      <c r="E20" s="15" t="s">
        <v>56</v>
      </c>
      <c r="F20" s="15" t="s">
        <v>43</v>
      </c>
      <c r="G20" s="37">
        <v>4</v>
      </c>
      <c r="H20" s="37">
        <v>6</v>
      </c>
      <c r="I20" s="24">
        <v>1106</v>
      </c>
      <c r="J20" s="24">
        <v>2783</v>
      </c>
      <c r="K20" s="14">
        <v>233</v>
      </c>
      <c r="L20" s="14">
        <v>566</v>
      </c>
      <c r="M20" s="64">
        <f>(I20/J20*100)-100</f>
        <v>-60.258713618397415</v>
      </c>
      <c r="N20" s="14">
        <f>I20/H20</f>
        <v>184.33333333333334</v>
      </c>
      <c r="O20" s="73">
        <v>6</v>
      </c>
      <c r="P20" s="14">
        <v>1686</v>
      </c>
      <c r="Q20" s="14">
        <v>3927</v>
      </c>
      <c r="R20" s="14">
        <v>387</v>
      </c>
      <c r="S20" s="14">
        <v>876</v>
      </c>
      <c r="T20" s="64">
        <f>(P20/Q20*100)-100</f>
        <v>-57.06646294881589</v>
      </c>
      <c r="U20" s="75">
        <v>24699</v>
      </c>
      <c r="V20" s="14">
        <f>P20/O20</f>
        <v>281</v>
      </c>
      <c r="W20" s="75">
        <f>SUM(U20,P20)</f>
        <v>26385</v>
      </c>
      <c r="X20" s="75">
        <v>5501</v>
      </c>
      <c r="Y20" s="76">
        <f>SUM(X20,R20)</f>
        <v>5888</v>
      </c>
    </row>
    <row r="21" spans="1:25" ht="12.75">
      <c r="A21" s="72">
        <v>8</v>
      </c>
      <c r="B21" s="72">
        <v>11</v>
      </c>
      <c r="C21" s="4" t="s">
        <v>54</v>
      </c>
      <c r="D21" s="4" t="s">
        <v>55</v>
      </c>
      <c r="E21" s="15" t="s">
        <v>44</v>
      </c>
      <c r="F21" s="15" t="s">
        <v>49</v>
      </c>
      <c r="G21" s="37">
        <v>17</v>
      </c>
      <c r="H21" s="37">
        <v>6</v>
      </c>
      <c r="I21" s="14">
        <v>445</v>
      </c>
      <c r="J21" s="14">
        <v>1063</v>
      </c>
      <c r="K21" s="14">
        <v>87</v>
      </c>
      <c r="L21" s="14">
        <v>379</v>
      </c>
      <c r="M21" s="64">
        <f>(I21/J21*100)-100</f>
        <v>-58.137347130761995</v>
      </c>
      <c r="N21" s="14">
        <f>I21/H21</f>
        <v>74.16666666666667</v>
      </c>
      <c r="O21" s="38">
        <v>6</v>
      </c>
      <c r="P21" s="14">
        <v>1528</v>
      </c>
      <c r="Q21" s="14">
        <v>1350</v>
      </c>
      <c r="R21" s="14">
        <v>419</v>
      </c>
      <c r="S21" s="14">
        <v>441</v>
      </c>
      <c r="T21" s="64">
        <f>(P21/Q21*100)-100</f>
        <v>13.18518518518519</v>
      </c>
      <c r="U21" s="75">
        <v>220019</v>
      </c>
      <c r="V21" s="14">
        <f>P21/O21</f>
        <v>254.66666666666666</v>
      </c>
      <c r="W21" s="75">
        <f>SUM(U21,P21)</f>
        <v>221547</v>
      </c>
      <c r="X21" s="75">
        <v>48641</v>
      </c>
      <c r="Y21" s="76">
        <f>SUM(X21,R21)</f>
        <v>49060</v>
      </c>
    </row>
    <row r="22" spans="1:25" ht="12.75">
      <c r="A22" s="72">
        <v>9</v>
      </c>
      <c r="B22" s="72">
        <v>8</v>
      </c>
      <c r="C22" s="4" t="s">
        <v>60</v>
      </c>
      <c r="D22" s="4" t="s">
        <v>61</v>
      </c>
      <c r="E22" s="15" t="s">
        <v>56</v>
      </c>
      <c r="F22" s="15" t="s">
        <v>43</v>
      </c>
      <c r="G22" s="37">
        <v>8</v>
      </c>
      <c r="H22" s="37">
        <v>9</v>
      </c>
      <c r="I22" s="24">
        <v>1011</v>
      </c>
      <c r="J22" s="24">
        <v>1751</v>
      </c>
      <c r="K22" s="24">
        <v>209</v>
      </c>
      <c r="L22" s="24">
        <v>343</v>
      </c>
      <c r="M22" s="64">
        <f>(I22/J22*100)-100</f>
        <v>-42.261564820102805</v>
      </c>
      <c r="N22" s="14">
        <f>I22/H22</f>
        <v>112.33333333333333</v>
      </c>
      <c r="O22" s="73">
        <v>9</v>
      </c>
      <c r="P22" s="22">
        <v>1353</v>
      </c>
      <c r="Q22" s="22">
        <v>2425</v>
      </c>
      <c r="R22" s="22">
        <v>258</v>
      </c>
      <c r="S22" s="22">
        <v>506</v>
      </c>
      <c r="T22" s="64">
        <f>(P22/Q22*100)-100</f>
        <v>-44.206185567010316</v>
      </c>
      <c r="U22" s="75">
        <v>95916</v>
      </c>
      <c r="V22" s="14">
        <f>P22/O22</f>
        <v>150.33333333333334</v>
      </c>
      <c r="W22" s="75">
        <f>SUM(U22,P22)</f>
        <v>97269</v>
      </c>
      <c r="X22" s="75">
        <v>21742</v>
      </c>
      <c r="Y22" s="76">
        <f>SUM(X22,R22)</f>
        <v>22000</v>
      </c>
    </row>
    <row r="23" spans="1:25" ht="12.75">
      <c r="A23" s="72">
        <v>10</v>
      </c>
      <c r="B23" s="72">
        <v>9</v>
      </c>
      <c r="C23" s="4" t="s">
        <v>77</v>
      </c>
      <c r="D23" s="4" t="s">
        <v>80</v>
      </c>
      <c r="E23" s="15" t="s">
        <v>44</v>
      </c>
      <c r="F23" s="15" t="s">
        <v>43</v>
      </c>
      <c r="G23" s="37">
        <v>3</v>
      </c>
      <c r="H23" s="37">
        <v>3</v>
      </c>
      <c r="I23" s="24">
        <v>651</v>
      </c>
      <c r="J23" s="24">
        <v>1366</v>
      </c>
      <c r="K23" s="96">
        <v>132</v>
      </c>
      <c r="L23" s="96">
        <v>277</v>
      </c>
      <c r="M23" s="64">
        <f>(I23/J23*100)-100</f>
        <v>-52.342606149341144</v>
      </c>
      <c r="N23" s="14">
        <f>I23/H23</f>
        <v>217</v>
      </c>
      <c r="O23" s="73">
        <v>3</v>
      </c>
      <c r="P23" s="74">
        <v>1248</v>
      </c>
      <c r="Q23" s="74">
        <v>2150</v>
      </c>
      <c r="R23" s="74">
        <v>309</v>
      </c>
      <c r="S23" s="74">
        <v>503</v>
      </c>
      <c r="T23" s="64">
        <f>(P23/Q23*100)-100</f>
        <v>-41.95348837209303</v>
      </c>
      <c r="U23" s="75">
        <v>7479</v>
      </c>
      <c r="V23" s="14">
        <f>P23/O23</f>
        <v>416</v>
      </c>
      <c r="W23" s="75">
        <f>SUM(U23,P23)</f>
        <v>8727</v>
      </c>
      <c r="X23" s="77">
        <v>1677</v>
      </c>
      <c r="Y23" s="76">
        <f>SUM(X23,R23)</f>
        <v>1986</v>
      </c>
    </row>
    <row r="24" spans="1:25" ht="12.75">
      <c r="A24" s="72">
        <v>11</v>
      </c>
      <c r="B24" s="72">
        <v>5</v>
      </c>
      <c r="C24" s="89" t="s">
        <v>72</v>
      </c>
      <c r="D24" s="89" t="s">
        <v>72</v>
      </c>
      <c r="E24" s="15" t="s">
        <v>52</v>
      </c>
      <c r="F24" s="15" t="s">
        <v>36</v>
      </c>
      <c r="G24" s="37">
        <v>5</v>
      </c>
      <c r="H24" s="37">
        <v>10</v>
      </c>
      <c r="I24" s="24">
        <v>770</v>
      </c>
      <c r="J24" s="24">
        <v>3092</v>
      </c>
      <c r="K24" s="24">
        <v>149</v>
      </c>
      <c r="L24" s="24">
        <v>556</v>
      </c>
      <c r="M24" s="64">
        <f>(I24/J24*100)-100</f>
        <v>-75.09702457956016</v>
      </c>
      <c r="N24" s="14">
        <f>I24/H24</f>
        <v>77</v>
      </c>
      <c r="O24" s="37">
        <v>10</v>
      </c>
      <c r="P24" s="14">
        <v>1110</v>
      </c>
      <c r="Q24" s="14">
        <v>4560</v>
      </c>
      <c r="R24" s="14">
        <v>221</v>
      </c>
      <c r="S24" s="14">
        <v>885</v>
      </c>
      <c r="T24" s="64">
        <f>(P24/Q24*100)-100</f>
        <v>-75.65789473684211</v>
      </c>
      <c r="U24" s="85">
        <v>83750</v>
      </c>
      <c r="V24" s="14">
        <f>P24/O24</f>
        <v>111</v>
      </c>
      <c r="W24" s="75">
        <f>SUM(U24,P24)</f>
        <v>84860</v>
      </c>
      <c r="X24" s="77">
        <v>15781</v>
      </c>
      <c r="Y24" s="76">
        <f>SUM(X24,R24)</f>
        <v>16002</v>
      </c>
    </row>
    <row r="25" spans="1:25" ht="12.75" customHeight="1">
      <c r="A25" s="51">
        <v>12</v>
      </c>
      <c r="B25" s="72">
        <v>14</v>
      </c>
      <c r="C25" s="4" t="s">
        <v>58</v>
      </c>
      <c r="D25" s="4" t="s">
        <v>58</v>
      </c>
      <c r="E25" s="15" t="s">
        <v>51</v>
      </c>
      <c r="F25" s="15" t="s">
        <v>49</v>
      </c>
      <c r="G25" s="37">
        <v>9</v>
      </c>
      <c r="H25" s="37">
        <v>4</v>
      </c>
      <c r="I25" s="92">
        <v>490</v>
      </c>
      <c r="J25" s="92">
        <v>512</v>
      </c>
      <c r="K25" s="97">
        <v>105</v>
      </c>
      <c r="L25" s="97">
        <v>101</v>
      </c>
      <c r="M25" s="64">
        <f>(I25/J25*100)-100</f>
        <v>-4.296875</v>
      </c>
      <c r="N25" s="14">
        <f>I25/H25</f>
        <v>122.5</v>
      </c>
      <c r="O25" s="73">
        <v>4</v>
      </c>
      <c r="P25" s="14">
        <v>989</v>
      </c>
      <c r="Q25" s="14">
        <v>736</v>
      </c>
      <c r="R25" s="24">
        <v>227</v>
      </c>
      <c r="S25" s="24">
        <v>152</v>
      </c>
      <c r="T25" s="64">
        <f>(P25/Q25*100)-100</f>
        <v>34.375</v>
      </c>
      <c r="U25" s="77">
        <v>14626</v>
      </c>
      <c r="V25" s="14">
        <f>P25/O25</f>
        <v>247.25</v>
      </c>
      <c r="W25" s="75">
        <f>SUM(U25,P25)</f>
        <v>15615</v>
      </c>
      <c r="X25" s="75">
        <v>3341</v>
      </c>
      <c r="Y25" s="76">
        <f>SUM(X25,R25)</f>
        <v>3568</v>
      </c>
    </row>
    <row r="26" spans="1:25" ht="12.75" customHeight="1">
      <c r="A26" s="72">
        <v>13</v>
      </c>
      <c r="B26" s="51">
        <v>12</v>
      </c>
      <c r="C26" s="4" t="s">
        <v>81</v>
      </c>
      <c r="D26" s="4" t="s">
        <v>82</v>
      </c>
      <c r="E26" s="15" t="s">
        <v>44</v>
      </c>
      <c r="F26" s="15" t="s">
        <v>42</v>
      </c>
      <c r="G26" s="37">
        <v>2</v>
      </c>
      <c r="H26" s="37">
        <v>1</v>
      </c>
      <c r="I26" s="14">
        <v>399</v>
      </c>
      <c r="J26" s="14">
        <v>532</v>
      </c>
      <c r="K26" s="14">
        <v>86</v>
      </c>
      <c r="L26" s="14">
        <v>114</v>
      </c>
      <c r="M26" s="64">
        <f>(I26/J26*100)-100</f>
        <v>-25</v>
      </c>
      <c r="N26" s="14">
        <f>I26/H26</f>
        <v>399</v>
      </c>
      <c r="O26" s="73">
        <v>1</v>
      </c>
      <c r="P26" s="22">
        <v>641</v>
      </c>
      <c r="Q26" s="22">
        <v>898</v>
      </c>
      <c r="R26" s="22">
        <v>141</v>
      </c>
      <c r="S26" s="22">
        <v>323</v>
      </c>
      <c r="T26" s="64">
        <f>(P26/Q26*100)-100</f>
        <v>-28.61915367483296</v>
      </c>
      <c r="U26" s="77">
        <v>3832</v>
      </c>
      <c r="V26" s="14">
        <f>P26/O26</f>
        <v>641</v>
      </c>
      <c r="W26" s="75">
        <f>SUM(U26,P26)</f>
        <v>4473</v>
      </c>
      <c r="X26" s="75">
        <v>1086</v>
      </c>
      <c r="Y26" s="76">
        <f>SUM(X26,R26)</f>
        <v>1227</v>
      </c>
    </row>
    <row r="27" spans="1:25" ht="12.75">
      <c r="A27" s="72">
        <v>14</v>
      </c>
      <c r="B27" s="72">
        <v>13</v>
      </c>
      <c r="C27" s="4" t="s">
        <v>68</v>
      </c>
      <c r="D27" s="4" t="s">
        <v>69</v>
      </c>
      <c r="E27" s="15" t="s">
        <v>57</v>
      </c>
      <c r="F27" s="15" t="s">
        <v>36</v>
      </c>
      <c r="G27" s="37">
        <v>6</v>
      </c>
      <c r="H27" s="37">
        <v>6</v>
      </c>
      <c r="I27" s="24">
        <v>394</v>
      </c>
      <c r="J27" s="24">
        <v>565</v>
      </c>
      <c r="K27" s="88">
        <v>86</v>
      </c>
      <c r="L27" s="88">
        <v>117</v>
      </c>
      <c r="M27" s="64">
        <f>(I27/J27*100)-100</f>
        <v>-30.26548672566372</v>
      </c>
      <c r="N27" s="14">
        <f>I27/H27</f>
        <v>65.66666666666667</v>
      </c>
      <c r="O27" s="73">
        <v>6</v>
      </c>
      <c r="P27" s="22">
        <v>531</v>
      </c>
      <c r="Q27" s="22">
        <v>805</v>
      </c>
      <c r="R27" s="22">
        <v>115</v>
      </c>
      <c r="S27" s="22">
        <v>179</v>
      </c>
      <c r="T27" s="64">
        <f>(P27/Q27*100)-100</f>
        <v>-34.03726708074534</v>
      </c>
      <c r="U27" s="75">
        <v>43693</v>
      </c>
      <c r="V27" s="14">
        <f>P27/O27</f>
        <v>88.5</v>
      </c>
      <c r="W27" s="75">
        <f>SUM(U27,P27)</f>
        <v>44224</v>
      </c>
      <c r="X27" s="77">
        <v>9929</v>
      </c>
      <c r="Y27" s="76">
        <f>SUM(X27,R27)</f>
        <v>10044</v>
      </c>
    </row>
    <row r="28" spans="1:25" ht="12.75">
      <c r="A28" s="72">
        <v>15</v>
      </c>
      <c r="B28" s="72">
        <v>15</v>
      </c>
      <c r="C28" s="4" t="s">
        <v>66</v>
      </c>
      <c r="D28" s="4" t="s">
        <v>67</v>
      </c>
      <c r="E28" s="15" t="s">
        <v>53</v>
      </c>
      <c r="F28" s="15" t="s">
        <v>42</v>
      </c>
      <c r="G28" s="37">
        <v>6</v>
      </c>
      <c r="H28" s="37">
        <v>4</v>
      </c>
      <c r="I28" s="24">
        <v>318</v>
      </c>
      <c r="J28" s="24">
        <v>478</v>
      </c>
      <c r="K28" s="14">
        <v>73</v>
      </c>
      <c r="L28" s="14">
        <v>99</v>
      </c>
      <c r="M28" s="64">
        <f>(I28/J28*100)-100</f>
        <v>-33.47280334728033</v>
      </c>
      <c r="N28" s="14">
        <f>I28/H28</f>
        <v>79.5</v>
      </c>
      <c r="O28" s="37">
        <v>4</v>
      </c>
      <c r="P28" s="14">
        <v>391</v>
      </c>
      <c r="Q28" s="14">
        <v>601</v>
      </c>
      <c r="R28" s="14">
        <v>97</v>
      </c>
      <c r="S28" s="14">
        <v>133</v>
      </c>
      <c r="T28" s="64">
        <f>(P28/Q28*100)-100</f>
        <v>-34.94176372712147</v>
      </c>
      <c r="U28" s="75">
        <v>26164</v>
      </c>
      <c r="V28" s="14">
        <f>P28/O28</f>
        <v>97.75</v>
      </c>
      <c r="W28" s="75">
        <f>SUM(U28,P28)</f>
        <v>26555</v>
      </c>
      <c r="X28" s="77">
        <v>5830</v>
      </c>
      <c r="Y28" s="76">
        <f>SUM(X28,R28)</f>
        <v>5927</v>
      </c>
    </row>
    <row r="29" spans="1:25" ht="12.75">
      <c r="A29" s="72">
        <v>16</v>
      </c>
      <c r="B29" s="72">
        <v>16</v>
      </c>
      <c r="C29" s="4" t="s">
        <v>64</v>
      </c>
      <c r="D29" s="4" t="s">
        <v>65</v>
      </c>
      <c r="E29" s="15" t="s">
        <v>44</v>
      </c>
      <c r="F29" s="15" t="s">
        <v>49</v>
      </c>
      <c r="G29" s="37">
        <v>7</v>
      </c>
      <c r="H29" s="37">
        <v>1</v>
      </c>
      <c r="I29" s="24">
        <v>217</v>
      </c>
      <c r="J29" s="24">
        <v>397</v>
      </c>
      <c r="K29" s="92">
        <v>42</v>
      </c>
      <c r="L29" s="92">
        <v>72</v>
      </c>
      <c r="M29" s="64">
        <f>(I29/J29*100)-100</f>
        <v>-45.34005037783375</v>
      </c>
      <c r="N29" s="14">
        <f>I29/H29</f>
        <v>217</v>
      </c>
      <c r="O29" s="37">
        <v>1</v>
      </c>
      <c r="P29" s="22">
        <v>324</v>
      </c>
      <c r="Q29" s="22">
        <v>531</v>
      </c>
      <c r="R29" s="22">
        <v>65</v>
      </c>
      <c r="S29" s="22">
        <v>102</v>
      </c>
      <c r="T29" s="64">
        <f>(P29/Q29*100)-100</f>
        <v>-38.983050847457626</v>
      </c>
      <c r="U29" s="75">
        <v>10375</v>
      </c>
      <c r="V29" s="14">
        <f>P29/O29</f>
        <v>324</v>
      </c>
      <c r="W29" s="75">
        <f>SUM(U29,P29)</f>
        <v>10699</v>
      </c>
      <c r="X29" s="77">
        <v>2103</v>
      </c>
      <c r="Y29" s="76">
        <f>SUM(X29,R29)</f>
        <v>2168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9"/>
      <c r="D31" s="89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8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4"/>
      <c r="V33" s="14"/>
      <c r="W33" s="75"/>
      <c r="X33" s="94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134</v>
      </c>
      <c r="I34" s="31">
        <f>SUM(I14:I33)</f>
        <v>176569</v>
      </c>
      <c r="J34" s="31">
        <v>232940</v>
      </c>
      <c r="K34" s="31">
        <f>SUM(K14:K33)</f>
        <v>33758</v>
      </c>
      <c r="L34" s="31">
        <v>44683</v>
      </c>
      <c r="M34" s="68">
        <f>(I34/J34*100)-100</f>
        <v>-24.199793938353224</v>
      </c>
      <c r="N34" s="32">
        <f>I34/H34</f>
        <v>1317.6791044776119</v>
      </c>
      <c r="O34" s="34">
        <f>SUM(O14:O33)</f>
        <v>134</v>
      </c>
      <c r="P34" s="31">
        <f>SUM(P14:P33)</f>
        <v>269080</v>
      </c>
      <c r="Q34" s="31">
        <v>348995</v>
      </c>
      <c r="R34" s="31">
        <f>SUM(R14:R33)</f>
        <v>55507</v>
      </c>
      <c r="S34" s="31">
        <v>70166</v>
      </c>
      <c r="T34" s="68">
        <f>(P34/Q34*100)-100</f>
        <v>-22.898608862591146</v>
      </c>
      <c r="U34" s="78">
        <f>SUM(U14:U33)</f>
        <v>1418519</v>
      </c>
      <c r="V34" s="32">
        <f>P34/O34</f>
        <v>2008.0597014925372</v>
      </c>
      <c r="W34" s="95">
        <f>SUM(U34,P34)</f>
        <v>1687599</v>
      </c>
      <c r="X34" s="79">
        <f>SUM(X14:X33)</f>
        <v>299267</v>
      </c>
      <c r="Y34" s="35">
        <f>SUM(Y14:Y33)</f>
        <v>354774</v>
      </c>
    </row>
    <row r="35" spans="9:12" ht="12.75">
      <c r="I35" s="23"/>
      <c r="J35" s="23"/>
      <c r="K35" s="23"/>
      <c r="L35" s="23"/>
    </row>
    <row r="36" ht="12.75">
      <c r="Y36" s="9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28 - May</v>
      </c>
      <c r="L4" s="20"/>
      <c r="M4" s="62" t="str">
        <f>'WEEKLY COMPETITIVE REPORT'!M4</f>
        <v>30 -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0.6945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27 - May</v>
      </c>
      <c r="L5" s="7"/>
      <c r="M5" s="63" t="str">
        <f>'WEEKLY COMPETITIVE REPORT'!M5</f>
        <v>01 -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40696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48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HANGOVER PART 2</v>
      </c>
      <c r="D14" s="4" t="str">
        <f>'WEEKLY COMPETITIVE REPORT'!D14</f>
        <v>PREKROKANA NOČ 2</v>
      </c>
      <c r="E14" s="4" t="str">
        <f>'WEEKLY COMPETITIVE REPORT'!E14</f>
        <v>WB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10</v>
      </c>
      <c r="I14" s="14">
        <f>'WEEKLY COMPETITIVE REPORT'!I14/Y4</f>
        <v>92260.61915046796</v>
      </c>
      <c r="J14" s="14">
        <f>'WEEKLY COMPETITIVE REPORT'!J14/Y4</f>
        <v>0</v>
      </c>
      <c r="K14" s="22">
        <f>'WEEKLY COMPETITIVE REPORT'!K14</f>
        <v>12979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9226.061915046796</v>
      </c>
      <c r="O14" s="37">
        <f>'WEEKLY COMPETITIVE REPORT'!O14</f>
        <v>10</v>
      </c>
      <c r="P14" s="14">
        <f>'WEEKLY COMPETITIVE REPORT'!P14/Y4</f>
        <v>159236.8610511159</v>
      </c>
      <c r="Q14" s="14">
        <f>'WEEKLY COMPETITIVE REPORT'!Q14/Y4</f>
        <v>0</v>
      </c>
      <c r="R14" s="22">
        <f>'WEEKLY COMPETITIVE REPORT'!R14</f>
        <v>24551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5064.074874010079</v>
      </c>
      <c r="V14" s="14">
        <f aca="true" t="shared" si="1" ref="V14:V20">P14/O14</f>
        <v>15923.68610511159</v>
      </c>
      <c r="W14" s="25">
        <f aca="true" t="shared" si="2" ref="W14:W20">P14+U14</f>
        <v>164300.935925126</v>
      </c>
      <c r="X14" s="22">
        <f>'WEEKLY COMPETITIVE REPORT'!X14</f>
        <v>812</v>
      </c>
      <c r="Y14" s="56">
        <f>'WEEKLY COMPETITIVE REPORT'!Y14</f>
        <v>25363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PIRATES OF THE CARIBBEAN: ON STRANGER TIDES</v>
      </c>
      <c r="D15" s="4" t="str">
        <f>'WEEKLY COMPETITIVE REPORT'!D15</f>
        <v>PIRATI S KARIBOV: Z NEZNANIMI TOKOVI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2</v>
      </c>
      <c r="H15" s="37">
        <f>'WEEKLY COMPETITIVE REPORT'!H15</f>
        <v>26</v>
      </c>
      <c r="I15" s="14">
        <f>'WEEKLY COMPETITIVE REPORT'!I15/Y4</f>
        <v>111222.46220302375</v>
      </c>
      <c r="J15" s="14">
        <f>'WEEKLY COMPETITIVE REPORT'!J15/Y4</f>
        <v>180882.64938804894</v>
      </c>
      <c r="K15" s="22">
        <f>'WEEKLY COMPETITIVE REPORT'!K15</f>
        <v>13642</v>
      </c>
      <c r="L15" s="22">
        <f>'WEEKLY COMPETITIVE REPORT'!L15</f>
        <v>22336</v>
      </c>
      <c r="M15" s="64">
        <f>'WEEKLY COMPETITIVE REPORT'!M15</f>
        <v>-38.511259880754324</v>
      </c>
      <c r="N15" s="14">
        <f t="shared" si="0"/>
        <v>4277.787007808606</v>
      </c>
      <c r="O15" s="37">
        <f>'WEEKLY COMPETITIVE REPORT'!O15</f>
        <v>26</v>
      </c>
      <c r="P15" s="14">
        <f>'WEEKLY COMPETITIVE REPORT'!P15/Y4</f>
        <v>156905.68754499638</v>
      </c>
      <c r="Q15" s="14">
        <f>'WEEKLY COMPETITIVE REPORT'!Q15/Y4</f>
        <v>271331.8934485241</v>
      </c>
      <c r="R15" s="22">
        <f>'WEEKLY COMPETITIVE REPORT'!R15</f>
        <v>20248</v>
      </c>
      <c r="S15" s="22">
        <f>'WEEKLY COMPETITIVE REPORT'!S15</f>
        <v>36379</v>
      </c>
      <c r="T15" s="64">
        <f>'WEEKLY COMPETITIVE REPORT'!T15</f>
        <v>-42.172044151984714</v>
      </c>
      <c r="U15" s="14">
        <f>'WEEKLY COMPETITIVE REPORT'!U15/Y4</f>
        <v>279003.59971202305</v>
      </c>
      <c r="V15" s="14">
        <f t="shared" si="1"/>
        <v>6034.834136346015</v>
      </c>
      <c r="W15" s="25">
        <f t="shared" si="2"/>
        <v>435909.28725701943</v>
      </c>
      <c r="X15" s="22">
        <f>'WEEKLY COMPETITIVE REPORT'!X15</f>
        <v>37821</v>
      </c>
      <c r="Y15" s="56">
        <f>'WEEKLY COMPETITIVE REPORT'!Y15</f>
        <v>58069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RIO 3D</v>
      </c>
      <c r="D16" s="4" t="str">
        <f>'WEEKLY COMPETITIVE REPORT'!D16</f>
        <v>RIO 3D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7</v>
      </c>
      <c r="H16" s="37">
        <f>'WEEKLY COMPETITIVE REPORT'!H16</f>
        <v>17</v>
      </c>
      <c r="I16" s="14">
        <f>'WEEKLY COMPETITIVE REPORT'!I16/Y4</f>
        <v>16446.36429085673</v>
      </c>
      <c r="J16" s="14">
        <f>'WEEKLY COMPETITIVE REPORT'!J16/Y4</f>
        <v>10433.405327573793</v>
      </c>
      <c r="K16" s="22">
        <f>'WEEKLY COMPETITIVE REPORT'!K16</f>
        <v>2320</v>
      </c>
      <c r="L16" s="22">
        <f>'WEEKLY COMPETITIVE REPORT'!L16</f>
        <v>1476</v>
      </c>
      <c r="M16" s="64">
        <f>'WEEKLY COMPETITIVE REPORT'!M16</f>
        <v>57.631796853436384</v>
      </c>
      <c r="N16" s="14">
        <f t="shared" si="0"/>
        <v>967.4331935798077</v>
      </c>
      <c r="O16" s="37">
        <f>'WEEKLY COMPETITIVE REPORT'!O16</f>
        <v>17</v>
      </c>
      <c r="P16" s="14">
        <f>'WEEKLY COMPETITIVE REPORT'!P16/Y4</f>
        <v>19889.128869690423</v>
      </c>
      <c r="Q16" s="14">
        <f>'WEEKLY COMPETITIVE REPORT'!Q16/Y4</f>
        <v>14966.162706983441</v>
      </c>
      <c r="R16" s="22">
        <f>'WEEKLY COMPETITIVE REPORT'!R16</f>
        <v>2876</v>
      </c>
      <c r="S16" s="22">
        <f>'WEEKLY COMPETITIVE REPORT'!S16</f>
        <v>2201</v>
      </c>
      <c r="T16" s="64">
        <f>'WEEKLY COMPETITIVE REPORT'!T16</f>
        <v>32.893977294593014</v>
      </c>
      <c r="U16" s="14">
        <f>'WEEKLY COMPETITIVE REPORT'!U16/Y4</f>
        <v>431938.08495320374</v>
      </c>
      <c r="V16" s="14">
        <f t="shared" si="1"/>
        <v>1169.9487570406131</v>
      </c>
      <c r="W16" s="25">
        <f t="shared" si="2"/>
        <v>451827.21382289415</v>
      </c>
      <c r="X16" s="22">
        <f>'WEEKLY COMPETITIVE REPORT'!X16</f>
        <v>62739</v>
      </c>
      <c r="Y16" s="56">
        <f>'WEEKLY COMPETITIVE REPORT'!Y16</f>
        <v>65615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BRIDEMAIDS</v>
      </c>
      <c r="D17" s="4" t="str">
        <f>'WEEKLY COMPETITIVE REPORT'!D17</f>
        <v>DEKLIŠČINA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8</v>
      </c>
      <c r="I17" s="14">
        <f>'WEEKLY COMPETITIVE REPORT'!I17/Y4</f>
        <v>12154.067674586033</v>
      </c>
      <c r="J17" s="14">
        <f>'WEEKLY COMPETITIVE REPORT'!J17/Y4</f>
        <v>17455.72354211663</v>
      </c>
      <c r="K17" s="22">
        <f>'WEEKLY COMPETITIVE REPORT'!K17</f>
        <v>1703</v>
      </c>
      <c r="L17" s="22">
        <f>'WEEKLY COMPETITIVE REPORT'!L17</f>
        <v>2371</v>
      </c>
      <c r="M17" s="64">
        <f>'WEEKLY COMPETITIVE REPORT'!M17</f>
        <v>-30.372020127031263</v>
      </c>
      <c r="N17" s="14">
        <f t="shared" si="0"/>
        <v>1519.258459323254</v>
      </c>
      <c r="O17" s="37">
        <f>'WEEKLY COMPETITIVE REPORT'!O17</f>
        <v>8</v>
      </c>
      <c r="P17" s="14">
        <f>'WEEKLY COMPETITIVE REPORT'!P17/Y4</f>
        <v>18329.733621310294</v>
      </c>
      <c r="Q17" s="14">
        <f>'WEEKLY COMPETITIVE REPORT'!Q17/Y4</f>
        <v>27776.817854571633</v>
      </c>
      <c r="R17" s="22">
        <f>'WEEKLY COMPETITIVE REPORT'!R17</f>
        <v>2781</v>
      </c>
      <c r="S17" s="22">
        <f>'WEEKLY COMPETITIVE REPORT'!S17</f>
        <v>4252</v>
      </c>
      <c r="T17" s="64">
        <f>'WEEKLY COMPETITIVE REPORT'!T17</f>
        <v>-34.01067855476647</v>
      </c>
      <c r="U17" s="14">
        <f>'WEEKLY COMPETITIVE REPORT'!U17/Y4</f>
        <v>69333.33333333333</v>
      </c>
      <c r="V17" s="14">
        <f t="shared" si="1"/>
        <v>2291.2167026637867</v>
      </c>
      <c r="W17" s="25">
        <f t="shared" si="2"/>
        <v>87663.06695464363</v>
      </c>
      <c r="X17" s="22">
        <f>'WEEKLY COMPETITIVE REPORT'!X17</f>
        <v>10572</v>
      </c>
      <c r="Y17" s="56">
        <f>'WEEKLY COMPETITIVE REPORT'!Y17</f>
        <v>13353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FAST &amp; FURIOUS 5</v>
      </c>
      <c r="D18" s="4" t="str">
        <f>'WEEKLY COMPETITIVE REPORT'!D18</f>
        <v>HITRI IN DRZNI 5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5</v>
      </c>
      <c r="H18" s="37">
        <f>'WEEKLY COMPETITIVE REPORT'!H18</f>
        <v>10</v>
      </c>
      <c r="I18" s="14">
        <f>'WEEKLY COMPETITIVE REPORT'!I18/Y4</f>
        <v>11533.477321814255</v>
      </c>
      <c r="J18" s="14">
        <f>'WEEKLY COMPETITIVE REPORT'!J18/Y4</f>
        <v>18502.519798416128</v>
      </c>
      <c r="K18" s="22">
        <f>'WEEKLY COMPETITIVE REPORT'!K18</f>
        <v>1591</v>
      </c>
      <c r="L18" s="22">
        <f>'WEEKLY COMPETITIVE REPORT'!L18</f>
        <v>2698</v>
      </c>
      <c r="M18" s="64">
        <f>'WEEKLY COMPETITIVE REPORT'!M18</f>
        <v>-37.66536964980545</v>
      </c>
      <c r="N18" s="14">
        <f t="shared" si="0"/>
        <v>1153.3477321814255</v>
      </c>
      <c r="O18" s="37">
        <f>'WEEKLY COMPETITIVE REPORT'!O18</f>
        <v>10</v>
      </c>
      <c r="P18" s="14">
        <f>'WEEKLY COMPETITIVE REPORT'!P18/Y4</f>
        <v>15660.187185025197</v>
      </c>
      <c r="Q18" s="14">
        <f>'WEEKLY COMPETITIVE REPORT'!Q18/Y4</f>
        <v>26888.40892728582</v>
      </c>
      <c r="R18" s="22">
        <f>'WEEKLY COMPETITIVE REPORT'!R18</f>
        <v>2309</v>
      </c>
      <c r="S18" s="22">
        <f>'WEEKLY COMPETITIVE REPORT'!S18</f>
        <v>4170</v>
      </c>
      <c r="T18" s="64">
        <f>'WEEKLY COMPETITIVE REPORT'!T18</f>
        <v>-41.758594837742315</v>
      </c>
      <c r="U18" s="14">
        <f>'WEEKLY COMPETITIVE REPORT'!U18/Y4</f>
        <v>448246.2203023758</v>
      </c>
      <c r="V18" s="14">
        <f t="shared" si="1"/>
        <v>1566.0187185025197</v>
      </c>
      <c r="W18" s="25">
        <f t="shared" si="2"/>
        <v>463906.407487401</v>
      </c>
      <c r="X18" s="22">
        <f>'WEEKLY COMPETITIVE REPORT'!X18</f>
        <v>65503</v>
      </c>
      <c r="Y18" s="56">
        <f>'WEEKLY COMPETITIVE REPORT'!Y18</f>
        <v>67812</v>
      </c>
    </row>
    <row r="19" spans="1:25" ht="12.75">
      <c r="A19" s="50">
        <v>6</v>
      </c>
      <c r="B19" s="4">
        <f>'WEEKLY COMPETITIVE REPORT'!B19</f>
        <v>7</v>
      </c>
      <c r="C19" s="4" t="str">
        <f>'WEEKLY COMPETITIVE REPORT'!C19</f>
        <v>PRIEST</v>
      </c>
      <c r="D19" s="4" t="str">
        <f>'WEEKLY COMPETITIVE REPORT'!D19</f>
        <v>DUHOVNIK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4</v>
      </c>
      <c r="H19" s="37">
        <f>'WEEKLY COMPETITIVE REPORT'!H19</f>
        <v>13</v>
      </c>
      <c r="I19" s="14">
        <f>'WEEKLY COMPETITIVE REPORT'!I19/Y4</f>
        <v>2269.258459323254</v>
      </c>
      <c r="J19" s="14">
        <f>'WEEKLY COMPETITIVE REPORT'!J19/Y4</f>
        <v>3723.5421166306696</v>
      </c>
      <c r="K19" s="22">
        <f>'WEEKLY COMPETITIVE REPORT'!K19</f>
        <v>321</v>
      </c>
      <c r="L19" s="22">
        <f>'WEEKLY COMPETITIVE REPORT'!L19</f>
        <v>503</v>
      </c>
      <c r="M19" s="64">
        <f>'WEEKLY COMPETITIVE REPORT'!M19</f>
        <v>-39.05645784996133</v>
      </c>
      <c r="N19" s="14">
        <f t="shared" si="0"/>
        <v>174.5583430248657</v>
      </c>
      <c r="O19" s="37">
        <f>'WEEKLY COMPETITIVE REPORT'!O19</f>
        <v>13</v>
      </c>
      <c r="P19" s="14">
        <f>'WEEKLY COMPETITIVE REPORT'!P19/Y4</f>
        <v>3310.295176385889</v>
      </c>
      <c r="Q19" s="14">
        <f>'WEEKLY COMPETITIVE REPORT'!Q19/Y4</f>
        <v>5544.996400287977</v>
      </c>
      <c r="R19" s="22">
        <f>'WEEKLY COMPETITIVE REPORT'!R19</f>
        <v>503</v>
      </c>
      <c r="S19" s="22">
        <f>'WEEKLY COMPETITIVE REPORT'!S19</f>
        <v>812</v>
      </c>
      <c r="T19" s="64">
        <f>'WEEKLY COMPETITIVE REPORT'!T19</f>
        <v>-40.3012204622176</v>
      </c>
      <c r="U19" s="14">
        <f>'WEEKLY COMPETITIVE REPORT'!U19/Y4</f>
        <v>44983.441324694024</v>
      </c>
      <c r="V19" s="14">
        <f t="shared" si="1"/>
        <v>254.63809049122224</v>
      </c>
      <c r="W19" s="25">
        <f t="shared" si="2"/>
        <v>48293.73650107991</v>
      </c>
      <c r="X19" s="22">
        <f>'WEEKLY COMPETITIVE REPORT'!X19</f>
        <v>6189</v>
      </c>
      <c r="Y19" s="56">
        <f>'WEEKLY COMPETITIVE REPORT'!Y19</f>
        <v>6692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RED RIDING HOOD</v>
      </c>
      <c r="D20" s="4" t="str">
        <f>'WEEKLY COMPETITIVE REPORT'!D20</f>
        <v>RDEČA KAPICA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6</v>
      </c>
      <c r="I20" s="14">
        <f>'WEEKLY COMPETITIVE REPORT'!I20/Y4</f>
        <v>1592.5125989920807</v>
      </c>
      <c r="J20" s="14">
        <f>'WEEKLY COMPETITIVE REPORT'!J20/Y4</f>
        <v>4007.1994240460763</v>
      </c>
      <c r="K20" s="22">
        <f>'WEEKLY COMPETITIVE REPORT'!K20</f>
        <v>233</v>
      </c>
      <c r="L20" s="22">
        <f>'WEEKLY COMPETITIVE REPORT'!L20</f>
        <v>566</v>
      </c>
      <c r="M20" s="64">
        <f>'WEEKLY COMPETITIVE REPORT'!M20</f>
        <v>-60.258713618397415</v>
      </c>
      <c r="N20" s="14">
        <f t="shared" si="0"/>
        <v>265.4187664986801</v>
      </c>
      <c r="O20" s="37">
        <f>'WEEKLY COMPETITIVE REPORT'!O20</f>
        <v>6</v>
      </c>
      <c r="P20" s="14">
        <f>'WEEKLY COMPETITIVE REPORT'!P20/Y4</f>
        <v>2427.645788336933</v>
      </c>
      <c r="Q20" s="14">
        <f>'WEEKLY COMPETITIVE REPORT'!Q20/Y4</f>
        <v>5654.427645788337</v>
      </c>
      <c r="R20" s="22">
        <f>'WEEKLY COMPETITIVE REPORT'!R20</f>
        <v>387</v>
      </c>
      <c r="S20" s="22">
        <f>'WEEKLY COMPETITIVE REPORT'!S20</f>
        <v>876</v>
      </c>
      <c r="T20" s="64">
        <f>'WEEKLY COMPETITIVE REPORT'!T20</f>
        <v>-57.06646294881589</v>
      </c>
      <c r="U20" s="14">
        <f>'WEEKLY COMPETITIVE REPORT'!U20/Y4</f>
        <v>35563.71490280778</v>
      </c>
      <c r="V20" s="14">
        <f t="shared" si="1"/>
        <v>404.60763138948886</v>
      </c>
      <c r="W20" s="25">
        <f t="shared" si="2"/>
        <v>37991.36069114471</v>
      </c>
      <c r="X20" s="22">
        <f>'WEEKLY COMPETITIVE REPORT'!X20</f>
        <v>5501</v>
      </c>
      <c r="Y20" s="56">
        <f>'WEEKLY COMPETITIVE REPORT'!Y20</f>
        <v>5888</v>
      </c>
    </row>
    <row r="21" spans="1:25" ht="12.75">
      <c r="A21" s="50">
        <v>8</v>
      </c>
      <c r="B21" s="4">
        <f>'WEEKLY COMPETITIVE REPORT'!B21</f>
        <v>11</v>
      </c>
      <c r="C21" s="4" t="str">
        <f>'WEEKLY COMPETITIVE REPORT'!C21</f>
        <v>KING'S SPEECH</v>
      </c>
      <c r="D21" s="4" t="str">
        <f>'WEEKLY COMPETITIVE REPORT'!D21</f>
        <v>KRALJEV GOVOR</v>
      </c>
      <c r="E21" s="4" t="str">
        <f>'WEEKLY COMPETITIVE REPORT'!E21</f>
        <v>INDEP</v>
      </c>
      <c r="F21" s="4" t="str">
        <f>'WEEKLY COMPETITIVE REPORT'!F21</f>
        <v>Cinemania</v>
      </c>
      <c r="G21" s="37">
        <f>'WEEKLY COMPETITIVE REPORT'!G21</f>
        <v>17</v>
      </c>
      <c r="H21" s="37">
        <f>'WEEKLY COMPETITIVE REPORT'!H21</f>
        <v>6</v>
      </c>
      <c r="I21" s="14">
        <f>'WEEKLY COMPETITIVE REPORT'!I21/Y4</f>
        <v>640.7487401007919</v>
      </c>
      <c r="J21" s="14">
        <f>'WEEKLY COMPETITIVE REPORT'!J21/Y4</f>
        <v>1530.5975521958244</v>
      </c>
      <c r="K21" s="22">
        <f>'WEEKLY COMPETITIVE REPORT'!K21</f>
        <v>87</v>
      </c>
      <c r="L21" s="22">
        <f>'WEEKLY COMPETITIVE REPORT'!L21</f>
        <v>379</v>
      </c>
      <c r="M21" s="64">
        <f>'WEEKLY COMPETITIVE REPORT'!M21</f>
        <v>-58.137347130761995</v>
      </c>
      <c r="N21" s="14">
        <f aca="true" t="shared" si="3" ref="N21:N33">I21/H21</f>
        <v>106.79145668346531</v>
      </c>
      <c r="O21" s="37">
        <f>'WEEKLY COMPETITIVE REPORT'!O21</f>
        <v>6</v>
      </c>
      <c r="P21" s="14">
        <f>'WEEKLY COMPETITIVE REPORT'!P21/Y4</f>
        <v>2200.1439884809215</v>
      </c>
      <c r="Q21" s="14">
        <f>'WEEKLY COMPETITIVE REPORT'!Q21/Y4</f>
        <v>1943.8444924406047</v>
      </c>
      <c r="R21" s="22">
        <f>'WEEKLY COMPETITIVE REPORT'!R21</f>
        <v>419</v>
      </c>
      <c r="S21" s="22">
        <f>'WEEKLY COMPETITIVE REPORT'!S21</f>
        <v>441</v>
      </c>
      <c r="T21" s="64">
        <f>'WEEKLY COMPETITIVE REPORT'!T21</f>
        <v>13.18518518518519</v>
      </c>
      <c r="U21" s="14">
        <f>'WEEKLY COMPETITIVE REPORT'!U21/Y4</f>
        <v>316802.0158387329</v>
      </c>
      <c r="V21" s="14">
        <f aca="true" t="shared" si="4" ref="V21:V33">P21/O21</f>
        <v>366.69066474682023</v>
      </c>
      <c r="W21" s="25">
        <f aca="true" t="shared" si="5" ref="W21:W33">P21+U21</f>
        <v>319002.1598272138</v>
      </c>
      <c r="X21" s="22">
        <f>'WEEKLY COMPETITIVE REPORT'!X21</f>
        <v>48641</v>
      </c>
      <c r="Y21" s="56">
        <f>'WEEKLY COMPETITIVE REPORT'!Y21</f>
        <v>49060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HALL PASS</v>
      </c>
      <c r="D22" s="4" t="str">
        <f>'WEEKLY COMPETITIVE REPORT'!D22</f>
        <v>TEDEN BREZ PRAVIL</v>
      </c>
      <c r="E22" s="4" t="str">
        <f>'WEEKLY COMPETITIVE REPORT'!E22</f>
        <v>WB</v>
      </c>
      <c r="F22" s="4" t="str">
        <f>'WEEKLY COMPETITIVE REPORT'!F22</f>
        <v>Blitz</v>
      </c>
      <c r="G22" s="37">
        <f>'WEEKLY COMPETITIVE REPORT'!G22</f>
        <v>8</v>
      </c>
      <c r="H22" s="37">
        <f>'WEEKLY COMPETITIVE REPORT'!H22</f>
        <v>9</v>
      </c>
      <c r="I22" s="14">
        <f>'WEEKLY COMPETITIVE REPORT'!I22/Y4</f>
        <v>1455.7235421166306</v>
      </c>
      <c r="J22" s="14">
        <f>'WEEKLY COMPETITIVE REPORT'!J22/Y4</f>
        <v>2521.238300935925</v>
      </c>
      <c r="K22" s="22">
        <f>'WEEKLY COMPETITIVE REPORT'!K22</f>
        <v>209</v>
      </c>
      <c r="L22" s="22">
        <f>'WEEKLY COMPETITIVE REPORT'!L22</f>
        <v>343</v>
      </c>
      <c r="M22" s="64">
        <f>'WEEKLY COMPETITIVE REPORT'!M22</f>
        <v>-42.261564820102805</v>
      </c>
      <c r="N22" s="14">
        <f t="shared" si="3"/>
        <v>161.74706023518118</v>
      </c>
      <c r="O22" s="37">
        <f>'WEEKLY COMPETITIVE REPORT'!O22</f>
        <v>9</v>
      </c>
      <c r="P22" s="14">
        <f>'WEEKLY COMPETITIVE REPORT'!P22/Y4</f>
        <v>1948.1641468682506</v>
      </c>
      <c r="Q22" s="14">
        <f>'WEEKLY COMPETITIVE REPORT'!Q22/Y4</f>
        <v>3491.7206623470124</v>
      </c>
      <c r="R22" s="22">
        <f>'WEEKLY COMPETITIVE REPORT'!R22</f>
        <v>258</v>
      </c>
      <c r="S22" s="22">
        <f>'WEEKLY COMPETITIVE REPORT'!S22</f>
        <v>506</v>
      </c>
      <c r="T22" s="64">
        <f>'WEEKLY COMPETITIVE REPORT'!T22</f>
        <v>-44.206185567010316</v>
      </c>
      <c r="U22" s="14">
        <f>'WEEKLY COMPETITIVE REPORT'!U22/Y4</f>
        <v>138107.99136069114</v>
      </c>
      <c r="V22" s="14">
        <f t="shared" si="4"/>
        <v>216.46268298536117</v>
      </c>
      <c r="W22" s="25">
        <f t="shared" si="5"/>
        <v>140056.1555075594</v>
      </c>
      <c r="X22" s="22">
        <f>'WEEKLY COMPETITIVE REPORT'!X22</f>
        <v>21742</v>
      </c>
      <c r="Y22" s="56">
        <f>'WEEKLY COMPETITIVE REPORT'!Y22</f>
        <v>22000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LINCOLN LAWYER</v>
      </c>
      <c r="D23" s="4" t="str">
        <f>'WEEKLY COMPETITIVE REPORT'!D23</f>
        <v>CENA RESNICE</v>
      </c>
      <c r="E23" s="4" t="str">
        <f>'WEEKLY COMPETITIVE REPORT'!E23</f>
        <v>INDEP</v>
      </c>
      <c r="F23" s="4" t="str">
        <f>'WEEKLY COMPETITIVE REPORT'!F23</f>
        <v>Blitz</v>
      </c>
      <c r="G23" s="37">
        <f>'WEEKLY COMPETITIVE REPORT'!G23</f>
        <v>3</v>
      </c>
      <c r="H23" s="37">
        <f>'WEEKLY COMPETITIVE REPORT'!H23</f>
        <v>3</v>
      </c>
      <c r="I23" s="14">
        <f>'WEEKLY COMPETITIVE REPORT'!I23/Y4</f>
        <v>937.365010799136</v>
      </c>
      <c r="J23" s="14">
        <f>'WEEKLY COMPETITIVE REPORT'!J23/Y4</f>
        <v>1966.882649388049</v>
      </c>
      <c r="K23" s="22">
        <f>'WEEKLY COMPETITIVE REPORT'!K23</f>
        <v>132</v>
      </c>
      <c r="L23" s="22">
        <f>'WEEKLY COMPETITIVE REPORT'!L23</f>
        <v>277</v>
      </c>
      <c r="M23" s="64">
        <f>'WEEKLY COMPETITIVE REPORT'!M23</f>
        <v>-52.342606149341144</v>
      </c>
      <c r="N23" s="14">
        <f t="shared" si="3"/>
        <v>312.45500359971203</v>
      </c>
      <c r="O23" s="37">
        <f>'WEEKLY COMPETITIVE REPORT'!O23</f>
        <v>3</v>
      </c>
      <c r="P23" s="14">
        <f>'WEEKLY COMPETITIVE REPORT'!P23/Y4</f>
        <v>1796.976241900648</v>
      </c>
      <c r="Q23" s="14">
        <f>'WEEKLY COMPETITIVE REPORT'!Q23/Y4</f>
        <v>3095.752339812815</v>
      </c>
      <c r="R23" s="22">
        <f>'WEEKLY COMPETITIVE REPORT'!R23</f>
        <v>309</v>
      </c>
      <c r="S23" s="22">
        <f>'WEEKLY COMPETITIVE REPORT'!S23</f>
        <v>503</v>
      </c>
      <c r="T23" s="64">
        <f>'WEEKLY COMPETITIVE REPORT'!T23</f>
        <v>-41.95348837209303</v>
      </c>
      <c r="U23" s="14">
        <f>'WEEKLY COMPETITIVE REPORT'!U23/Y4</f>
        <v>10768.89848812095</v>
      </c>
      <c r="V23" s="14">
        <f t="shared" si="4"/>
        <v>598.9920806335493</v>
      </c>
      <c r="W23" s="25">
        <f t="shared" si="5"/>
        <v>12565.874730021598</v>
      </c>
      <c r="X23" s="22">
        <f>'WEEKLY COMPETITIVE REPORT'!X23</f>
        <v>1677</v>
      </c>
      <c r="Y23" s="56">
        <f>'WEEKLY COMPETITIVE REPORT'!Y23</f>
        <v>1986</v>
      </c>
    </row>
    <row r="24" spans="1:25" ht="12.75">
      <c r="A24" s="50">
        <v>11</v>
      </c>
      <c r="B24" s="4">
        <f>'WEEKLY COMPETITIVE REPORT'!B24</f>
        <v>5</v>
      </c>
      <c r="C24" s="4" t="str">
        <f>'WEEKLY COMPETITIVE REPORT'!C24</f>
        <v>THOR</v>
      </c>
      <c r="D24" s="4" t="str">
        <f>'WEEKLY COMPETITIVE REPORT'!D24</f>
        <v>THOR</v>
      </c>
      <c r="E24" s="4" t="str">
        <f>'WEEKLY COMPETITIVE REPORT'!E24</f>
        <v>PAR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10</v>
      </c>
      <c r="I24" s="14">
        <f>'WEEKLY COMPETITIVE REPORT'!I24/Y4</f>
        <v>1108.7113030957523</v>
      </c>
      <c r="J24" s="14">
        <f>'WEEKLY COMPETITIVE REPORT'!J24/Y4</f>
        <v>4452.123830093593</v>
      </c>
      <c r="K24" s="22">
        <f>'WEEKLY COMPETITIVE REPORT'!K24</f>
        <v>149</v>
      </c>
      <c r="L24" s="22">
        <f>'WEEKLY COMPETITIVE REPORT'!L24</f>
        <v>556</v>
      </c>
      <c r="M24" s="64">
        <f>'WEEKLY COMPETITIVE REPORT'!M24</f>
        <v>-75.09702457956016</v>
      </c>
      <c r="N24" s="14">
        <f t="shared" si="3"/>
        <v>110.87113030957524</v>
      </c>
      <c r="O24" s="37">
        <f>'WEEKLY COMPETITIVE REPORT'!O24</f>
        <v>10</v>
      </c>
      <c r="P24" s="14">
        <f>'WEEKLY COMPETITIVE REPORT'!P24/Y4</f>
        <v>1598.2721382289417</v>
      </c>
      <c r="Q24" s="14">
        <f>'WEEKLY COMPETITIVE REPORT'!Q24/Y4</f>
        <v>6565.874730021598</v>
      </c>
      <c r="R24" s="22">
        <f>'WEEKLY COMPETITIVE REPORT'!R24</f>
        <v>221</v>
      </c>
      <c r="S24" s="22">
        <f>'WEEKLY COMPETITIVE REPORT'!S24</f>
        <v>885</v>
      </c>
      <c r="T24" s="64">
        <f>'WEEKLY COMPETITIVE REPORT'!T24</f>
        <v>-75.65789473684211</v>
      </c>
      <c r="U24" s="14">
        <f>'WEEKLY COMPETITIVE REPORT'!U24/Y4</f>
        <v>120590.35277177826</v>
      </c>
      <c r="V24" s="14">
        <f t="shared" si="4"/>
        <v>159.82721382289418</v>
      </c>
      <c r="W24" s="25">
        <f t="shared" si="5"/>
        <v>122188.6249100072</v>
      </c>
      <c r="X24" s="22">
        <f>'WEEKLY COMPETITIVE REPORT'!X24</f>
        <v>15781</v>
      </c>
      <c r="Y24" s="56">
        <f>'WEEKLY COMPETITIVE REPORT'!Y24</f>
        <v>16002</v>
      </c>
    </row>
    <row r="25" spans="1:25" ht="12.75">
      <c r="A25" s="50">
        <v>12</v>
      </c>
      <c r="B25" s="4">
        <f>'WEEKLY COMPETITIVE REPORT'!B25</f>
        <v>14</v>
      </c>
      <c r="C25" s="4" t="str">
        <f>'WEEKLY COMPETITIVE REPORT'!C25</f>
        <v>CIRKUS COLUMBIA</v>
      </c>
      <c r="D25" s="4" t="str">
        <f>'WEEKLY COMPETITIVE REPORT'!D25</f>
        <v>CIRKUS COLUMBIA</v>
      </c>
      <c r="E25" s="4" t="str">
        <f>'WEEKLY COMPETITIVE REPORT'!E25</f>
        <v>DOMEST</v>
      </c>
      <c r="F25" s="4" t="str">
        <f>'WEEKLY COMPETITIVE REPORT'!F25</f>
        <v>Cinemania</v>
      </c>
      <c r="G25" s="37">
        <f>'WEEKLY COMPETITIVE REPORT'!G25</f>
        <v>9</v>
      </c>
      <c r="H25" s="37">
        <f>'WEEKLY COMPETITIVE REPORT'!H25</f>
        <v>4</v>
      </c>
      <c r="I25" s="14">
        <f>'WEEKLY COMPETITIVE REPORT'!I25/Y4</f>
        <v>705.5435565154787</v>
      </c>
      <c r="J25" s="14">
        <f>'WEEKLY COMPETITIVE REPORT'!J25/Y4</f>
        <v>737.2210223182145</v>
      </c>
      <c r="K25" s="22">
        <f>'WEEKLY COMPETITIVE REPORT'!K25</f>
        <v>105</v>
      </c>
      <c r="L25" s="22">
        <f>'WEEKLY COMPETITIVE REPORT'!L25</f>
        <v>101</v>
      </c>
      <c r="M25" s="64">
        <f>'WEEKLY COMPETITIVE REPORT'!M25</f>
        <v>-4.296875</v>
      </c>
      <c r="N25" s="14">
        <f t="shared" si="3"/>
        <v>176.38588912886968</v>
      </c>
      <c r="O25" s="37">
        <f>'WEEKLY COMPETITIVE REPORT'!O25</f>
        <v>4</v>
      </c>
      <c r="P25" s="14">
        <f>'WEEKLY COMPETITIVE REPORT'!P25/Y4</f>
        <v>1424.046076313895</v>
      </c>
      <c r="Q25" s="14">
        <f>'WEEKLY COMPETITIVE REPORT'!Q25/Y4</f>
        <v>1059.7552195824335</v>
      </c>
      <c r="R25" s="22">
        <f>'WEEKLY COMPETITIVE REPORT'!R25</f>
        <v>227</v>
      </c>
      <c r="S25" s="22">
        <f>'WEEKLY COMPETITIVE REPORT'!S25</f>
        <v>152</v>
      </c>
      <c r="T25" s="64">
        <f>'WEEKLY COMPETITIVE REPORT'!T25</f>
        <v>34.375</v>
      </c>
      <c r="U25" s="14">
        <f>'WEEKLY COMPETITIVE REPORT'!U25/Y4</f>
        <v>21059.755219582432</v>
      </c>
      <c r="V25" s="14">
        <f t="shared" si="4"/>
        <v>356.0115190784737</v>
      </c>
      <c r="W25" s="25">
        <f t="shared" si="5"/>
        <v>22483.801295896326</v>
      </c>
      <c r="X25" s="22">
        <f>'WEEKLY COMPETITIVE REPORT'!X25</f>
        <v>3341</v>
      </c>
      <c r="Y25" s="56">
        <f>'WEEKLY COMPETITIVE REPORT'!Y25</f>
        <v>3568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GOOD HEART</v>
      </c>
      <c r="D26" s="4" t="str">
        <f>'WEEKLY COMPETITIVE REPORT'!D26</f>
        <v>DOBRO SRCE</v>
      </c>
      <c r="E26" s="4" t="str">
        <f>'WEEKLY COMPETITIVE REPORT'!E26</f>
        <v>INDEP</v>
      </c>
      <c r="F26" s="4" t="str">
        <f>'WEEKLY COMPETITIVE REPORT'!F26</f>
        <v>CF</v>
      </c>
      <c r="G26" s="37">
        <f>'WEEKLY COMPETITIVE REPORT'!G26</f>
        <v>2</v>
      </c>
      <c r="H26" s="37">
        <f>'WEEKLY COMPETITIVE REPORT'!H26</f>
        <v>1</v>
      </c>
      <c r="I26" s="14">
        <f>'WEEKLY COMPETITIVE REPORT'!I26/Y4</f>
        <v>574.5140388768898</v>
      </c>
      <c r="J26" s="14">
        <f>'WEEKLY COMPETITIVE REPORT'!J26/Y4</f>
        <v>766.0187185025198</v>
      </c>
      <c r="K26" s="22">
        <f>'WEEKLY COMPETITIVE REPORT'!K26</f>
        <v>86</v>
      </c>
      <c r="L26" s="22">
        <f>'WEEKLY COMPETITIVE REPORT'!L26</f>
        <v>114</v>
      </c>
      <c r="M26" s="64">
        <f>'WEEKLY COMPETITIVE REPORT'!M26</f>
        <v>-25</v>
      </c>
      <c r="N26" s="14">
        <f t="shared" si="3"/>
        <v>574.5140388768898</v>
      </c>
      <c r="O26" s="37">
        <f>'WEEKLY COMPETITIVE REPORT'!O26</f>
        <v>1</v>
      </c>
      <c r="P26" s="14">
        <f>'WEEKLY COMPETITIVE REPORT'!P26/Y4</f>
        <v>922.9661627069835</v>
      </c>
      <c r="Q26" s="14">
        <f>'WEEKLY COMPETITIVE REPORT'!Q26/Y4</f>
        <v>1293.016558675306</v>
      </c>
      <c r="R26" s="22">
        <f>'WEEKLY COMPETITIVE REPORT'!R26</f>
        <v>141</v>
      </c>
      <c r="S26" s="22">
        <f>'WEEKLY COMPETITIVE REPORT'!S26</f>
        <v>323</v>
      </c>
      <c r="T26" s="64">
        <f>'WEEKLY COMPETITIVE REPORT'!T26</f>
        <v>-28.61915367483296</v>
      </c>
      <c r="U26" s="14">
        <f>'WEEKLY COMPETITIVE REPORT'!U26/Y4</f>
        <v>5517.638588912887</v>
      </c>
      <c r="V26" s="14">
        <f t="shared" si="4"/>
        <v>922.9661627069835</v>
      </c>
      <c r="W26" s="25">
        <f t="shared" si="5"/>
        <v>6440.6047516198705</v>
      </c>
      <c r="X26" s="22">
        <f>'WEEKLY COMPETITIVE REPORT'!X26</f>
        <v>1086</v>
      </c>
      <c r="Y26" s="56">
        <f>'WEEKLY COMPETITIVE REPORT'!Y26</f>
        <v>1227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YOUR HIGHNESS</v>
      </c>
      <c r="D27" s="4" t="str">
        <f>'WEEKLY COMPETITIVE REPORT'!D27</f>
        <v>VITEZ IN SITNEŽ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6</v>
      </c>
      <c r="H27" s="37">
        <f>'WEEKLY COMPETITIVE REPORT'!H27</f>
        <v>6</v>
      </c>
      <c r="I27" s="14">
        <f>'WEEKLY COMPETITIVE REPORT'!I27/Y4</f>
        <v>567.3146148308135</v>
      </c>
      <c r="J27" s="14">
        <f>'WEEKLY COMPETITIVE REPORT'!J27/Y17</f>
        <v>0.04231258893132629</v>
      </c>
      <c r="K27" s="22">
        <f>'WEEKLY COMPETITIVE REPORT'!K27</f>
        <v>86</v>
      </c>
      <c r="L27" s="22">
        <f>'WEEKLY COMPETITIVE REPORT'!L27</f>
        <v>117</v>
      </c>
      <c r="M27" s="64">
        <f>'WEEKLY COMPETITIVE REPORT'!M27</f>
        <v>-30.26548672566372</v>
      </c>
      <c r="N27" s="14">
        <f t="shared" si="3"/>
        <v>94.55243580513559</v>
      </c>
      <c r="O27" s="37">
        <f>'WEEKLY COMPETITIVE REPORT'!O27</f>
        <v>6</v>
      </c>
      <c r="P27" s="14">
        <f>'WEEKLY COMPETITIVE REPORT'!P27/Y4</f>
        <v>764.5788336933045</v>
      </c>
      <c r="Q27" s="14">
        <f>'WEEKLY COMPETITIVE REPORT'!Q27/Y17</f>
        <v>0.06028607803489852</v>
      </c>
      <c r="R27" s="22">
        <f>'WEEKLY COMPETITIVE REPORT'!R27</f>
        <v>115</v>
      </c>
      <c r="S27" s="22">
        <f>'WEEKLY COMPETITIVE REPORT'!S27</f>
        <v>179</v>
      </c>
      <c r="T27" s="64">
        <f>'WEEKLY COMPETITIVE REPORT'!T27</f>
        <v>-34.03726708074534</v>
      </c>
      <c r="U27" s="14">
        <f>'WEEKLY COMPETITIVE REPORT'!U27/Y17</f>
        <v>3.272148580843256</v>
      </c>
      <c r="V27" s="14">
        <f t="shared" si="4"/>
        <v>127.42980561555076</v>
      </c>
      <c r="W27" s="25">
        <f t="shared" si="5"/>
        <v>767.8509822741478</v>
      </c>
      <c r="X27" s="22">
        <f>'WEEKLY COMPETITIVE REPORT'!X27</f>
        <v>9929</v>
      </c>
      <c r="Y27" s="56">
        <f>'WEEKLY COMPETITIVE REPORT'!Y27</f>
        <v>10044</v>
      </c>
    </row>
    <row r="28" spans="1:25" ht="12.75">
      <c r="A28" s="50">
        <v>15</v>
      </c>
      <c r="B28" s="4">
        <f>'WEEKLY COMPETITIVE REPORT'!B28</f>
        <v>15</v>
      </c>
      <c r="C28" s="4" t="str">
        <f>'WEEKLY COMPETITIVE REPORT'!C28</f>
        <v>WORLD INVASION: BATTLE LOS ANGELES</v>
      </c>
      <c r="D28" s="4" t="str">
        <f>'WEEKLY COMPETITIVE REPORT'!D28</f>
        <v>SVETOVNA INVAZIJA: BITKA LOS ANGELES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6</v>
      </c>
      <c r="H28" s="37">
        <f>'WEEKLY COMPETITIVE REPORT'!H28</f>
        <v>4</v>
      </c>
      <c r="I28" s="14">
        <f>'WEEKLY COMPETITIVE REPORT'!I28/Y4</f>
        <v>457.88336933045355</v>
      </c>
      <c r="J28" s="14">
        <f>'WEEKLY COMPETITIVE REPORT'!J28/Y17</f>
        <v>0.03579719913128136</v>
      </c>
      <c r="K28" s="22">
        <f>'WEEKLY COMPETITIVE REPORT'!K28</f>
        <v>73</v>
      </c>
      <c r="L28" s="22">
        <f>'WEEKLY COMPETITIVE REPORT'!L28</f>
        <v>99</v>
      </c>
      <c r="M28" s="64">
        <f>'WEEKLY COMPETITIVE REPORT'!M28</f>
        <v>-33.47280334728033</v>
      </c>
      <c r="N28" s="14">
        <f t="shared" si="3"/>
        <v>114.47084233261339</v>
      </c>
      <c r="O28" s="37">
        <f>'WEEKLY COMPETITIVE REPORT'!O28</f>
        <v>4</v>
      </c>
      <c r="P28" s="14">
        <f>'WEEKLY COMPETITIVE REPORT'!P28/Y4</f>
        <v>562.9949604031677</v>
      </c>
      <c r="Q28" s="14">
        <f>'WEEKLY COMPETITIVE REPORT'!Q28/Y17</f>
        <v>0.04500861229686213</v>
      </c>
      <c r="R28" s="22">
        <f>'WEEKLY COMPETITIVE REPORT'!R28</f>
        <v>97</v>
      </c>
      <c r="S28" s="22">
        <f>'WEEKLY COMPETITIVE REPORT'!S28</f>
        <v>133</v>
      </c>
      <c r="T28" s="64">
        <f>'WEEKLY COMPETITIVE REPORT'!T28</f>
        <v>-34.94176372712147</v>
      </c>
      <c r="U28" s="14">
        <f>'WEEKLY COMPETITIVE REPORT'!U28/Y17</f>
        <v>1.9594098704410994</v>
      </c>
      <c r="V28" s="14">
        <f t="shared" si="4"/>
        <v>140.74874010079193</v>
      </c>
      <c r="W28" s="25">
        <f t="shared" si="5"/>
        <v>564.9543702736088</v>
      </c>
      <c r="X28" s="22">
        <f>'WEEKLY COMPETITIVE REPORT'!X28</f>
        <v>5830</v>
      </c>
      <c r="Y28" s="56">
        <f>'WEEKLY COMPETITIVE REPORT'!Y28</f>
        <v>5927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IN A BETTER WORLD</v>
      </c>
      <c r="D29" s="4" t="str">
        <f>'WEEKLY COMPETITIVE REPORT'!D29</f>
        <v>BOLJŠI SVET</v>
      </c>
      <c r="E29" s="4" t="str">
        <f>'WEEKLY COMPETITIVE REPORT'!E29</f>
        <v>INDEP</v>
      </c>
      <c r="F29" s="4" t="str">
        <f>'WEEKLY COMPETITIVE REPORT'!F29</f>
        <v>Cinemania</v>
      </c>
      <c r="G29" s="37">
        <f>'WEEKLY COMPETITIVE REPORT'!G29</f>
        <v>7</v>
      </c>
      <c r="H29" s="37">
        <f>'WEEKLY COMPETITIVE REPORT'!H29</f>
        <v>1</v>
      </c>
      <c r="I29" s="14">
        <f>'WEEKLY COMPETITIVE REPORT'!I29/Y4</f>
        <v>312.45500359971203</v>
      </c>
      <c r="J29" s="14">
        <f>'WEEKLY COMPETITIVE REPORT'!J29/Y17</f>
        <v>0.029731146558825732</v>
      </c>
      <c r="K29" s="22">
        <f>'WEEKLY COMPETITIVE REPORT'!K29</f>
        <v>42</v>
      </c>
      <c r="L29" s="22">
        <f>'WEEKLY COMPETITIVE REPORT'!L29</f>
        <v>72</v>
      </c>
      <c r="M29" s="64">
        <f>'WEEKLY COMPETITIVE REPORT'!M29</f>
        <v>-45.34005037783375</v>
      </c>
      <c r="N29" s="14">
        <f t="shared" si="3"/>
        <v>312.45500359971203</v>
      </c>
      <c r="O29" s="37">
        <f>'WEEKLY COMPETITIVE REPORT'!O29</f>
        <v>1</v>
      </c>
      <c r="P29" s="14">
        <f>'WEEKLY COMPETITIVE REPORT'!P29/Y4</f>
        <v>466.5226781857451</v>
      </c>
      <c r="Q29" s="14">
        <f>'WEEKLY COMPETITIVE REPORT'!Q29/Y17</f>
        <v>0.03976634464165356</v>
      </c>
      <c r="R29" s="22">
        <f>'WEEKLY COMPETITIVE REPORT'!R29</f>
        <v>65</v>
      </c>
      <c r="S29" s="22">
        <f>'WEEKLY COMPETITIVE REPORT'!S29</f>
        <v>102</v>
      </c>
      <c r="T29" s="64">
        <f>'WEEKLY COMPETITIVE REPORT'!T29</f>
        <v>-38.983050847457626</v>
      </c>
      <c r="U29" s="14">
        <f>'WEEKLY COMPETITIVE REPORT'!U29/Y4</f>
        <v>14938.804895608351</v>
      </c>
      <c r="V29" s="14">
        <f t="shared" si="4"/>
        <v>466.5226781857451</v>
      </c>
      <c r="W29" s="25">
        <f t="shared" si="5"/>
        <v>15405.327573794097</v>
      </c>
      <c r="X29" s="22">
        <f>'WEEKLY COMPETITIVE REPORT'!X29</f>
        <v>2103</v>
      </c>
      <c r="Y29" s="56">
        <f>'WEEKLY COMPETITIVE REPORT'!Y29</f>
        <v>2168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134</v>
      </c>
      <c r="I34" s="32">
        <f>SUM(I14:I33)</f>
        <v>254239.02087832973</v>
      </c>
      <c r="J34" s="31">
        <f>SUM(J14:J33)</f>
        <v>246979.22951120095</v>
      </c>
      <c r="K34" s="31">
        <f>SUM(K14:K33)</f>
        <v>33758</v>
      </c>
      <c r="L34" s="31">
        <f>SUM(L14:L33)</f>
        <v>32008</v>
      </c>
      <c r="M34" s="64">
        <f>'WEEKLY COMPETITIVE REPORT'!M34</f>
        <v>-24.199793938353224</v>
      </c>
      <c r="N34" s="32">
        <f>I34/H34</f>
        <v>1897.3061259576846</v>
      </c>
      <c r="O34" s="40">
        <f>'WEEKLY COMPETITIVE REPORT'!O34</f>
        <v>134</v>
      </c>
      <c r="P34" s="31">
        <f>SUM(P14:P33)</f>
        <v>387444.2044636428</v>
      </c>
      <c r="Q34" s="31">
        <f>SUM(Q14:Q33)</f>
        <v>369612.816047356</v>
      </c>
      <c r="R34" s="31">
        <f>SUM(R14:R33)</f>
        <v>55507</v>
      </c>
      <c r="S34" s="31">
        <f>SUM(S14:S33)</f>
        <v>51914</v>
      </c>
      <c r="T34" s="65">
        <f>P34/Q34-100%</f>
        <v>0.0482434256662847</v>
      </c>
      <c r="U34" s="31">
        <f>SUM(U14:U33)</f>
        <v>1941923.158124326</v>
      </c>
      <c r="V34" s="32">
        <f>P34/O34</f>
        <v>2891.3746601764387</v>
      </c>
      <c r="W34" s="31">
        <f>SUM(W14:W33)</f>
        <v>2329367.3625879693</v>
      </c>
      <c r="X34" s="31">
        <f>SUM(X14:X33)</f>
        <v>299267</v>
      </c>
      <c r="Y34" s="35">
        <f>SUM(Y14:Y33)</f>
        <v>354774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2011-06-02T08:52:02Z</dcterms:modified>
  <cp:category/>
  <cp:version/>
  <cp:contentType/>
  <cp:contentStatus/>
</cp:coreProperties>
</file>