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11" windowWidth="19440" windowHeight="615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<sst xmlns="http://schemas.openxmlformats.org/spreadsheetml/2006/main" count="255" uniqueCount="93">
  <si>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</si>
  <si>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</si>
  <si>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</si>
  <si>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</si>
  <si>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</si>
  <si>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</si>
  <si>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</si>
  <si>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</si>
  <si>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</si>
  <si>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</si>
  <si>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</si>
  <si>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</si>
  <si>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</si>
  <si>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</si>
  <si>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</si>
  <si>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</si>
  <si>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</si>
  <si>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</si>
  <si>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</si>
  <si>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</si>
  <si>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</si>
  <si>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</si>
  <si>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</si>
  <si>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</si>
  <si>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</si>
  <si>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</si>
  <si>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</si>
  <si>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</si>
  <si>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</si>
  <si>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</si>
  <si>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</si>
  <si>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</si>
  <si>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</si>
  <si>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</si>
  <si>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</si>
  <si>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</si>
  <si>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</si>
  <si>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</si>
  <si>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</si>
  <si>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</si>
  <si>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</si>
  <si>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</si>
  <si>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</si>
  <si>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</si>
  <si>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</si>
  <si>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CENEX</t>
  </si>
  <si>
    <t>local title</t>
  </si>
  <si>
    <t>WB</t>
  </si>
  <si>
    <t>UNI</t>
  </si>
  <si>
    <t>BVI</t>
  </si>
  <si>
    <t>New</t>
  </si>
  <si>
    <t>THE SMURFS</t>
  </si>
  <si>
    <t>SMRKCI 3D</t>
  </si>
  <si>
    <t>CF</t>
  </si>
  <si>
    <t>SONY</t>
  </si>
  <si>
    <t>IND</t>
  </si>
  <si>
    <t>Cinemania</t>
  </si>
  <si>
    <t>DOMEST</t>
  </si>
  <si>
    <t>FOX</t>
  </si>
  <si>
    <t>WINX CLUB</t>
  </si>
  <si>
    <t>ADVENTURES OF TINTIN 3D</t>
  </si>
  <si>
    <t>TINTIN IN NJEGOVE PUSTOLOVŠČINE 3D</t>
  </si>
  <si>
    <t>TOWER HEIST</t>
  </si>
  <si>
    <t>OROPAJ BOGATAŠA</t>
  </si>
  <si>
    <t>IN TIME</t>
  </si>
  <si>
    <t>TRGOVCI S ČASOM</t>
  </si>
  <si>
    <t>STANJE ŠOKA</t>
  </si>
  <si>
    <t>IMMORTALS</t>
  </si>
  <si>
    <t>NESMRTNI</t>
  </si>
  <si>
    <t>TWILIGHT BREAKING DAWN PART 1</t>
  </si>
  <si>
    <t>SOMRAK JUTRANJA ZARJA 1.DEL</t>
  </si>
  <si>
    <t>LE PIEL QUE HABITO</t>
  </si>
  <si>
    <t>KOŽA, V KATERI ŽIVIM</t>
  </si>
  <si>
    <t>HAPPY FEET 2</t>
  </si>
  <si>
    <t>VESELE NOGICE 2</t>
  </si>
  <si>
    <t>MIDNIGHT IN PARIS</t>
  </si>
  <si>
    <t>POLNOČ V PARIZU</t>
  </si>
  <si>
    <t>I DON'T KNOW HOW SHE DOES IT</t>
  </si>
  <si>
    <t>LE KAKO JI TO USPE</t>
  </si>
  <si>
    <t>TRAKTOR, LJUBEZEN IN ROCK'N'ROLL</t>
  </si>
  <si>
    <t>KZC</t>
  </si>
  <si>
    <t>MONEYBALL</t>
  </si>
  <si>
    <t>ZMAGOVALEC</t>
  </si>
  <si>
    <t>08 - Dec</t>
  </si>
  <si>
    <t>14 - Dec</t>
  </si>
  <si>
    <t>09 - Dec</t>
  </si>
  <si>
    <t>11 - Dec</t>
  </si>
  <si>
    <t>ARTHUR CHRISTMAS 3D</t>
  </si>
  <si>
    <t>ARTHUR BOŽIČEK 3D</t>
  </si>
  <si>
    <t>NEW YEARS EVE</t>
  </si>
  <si>
    <t>SILVESTROVO V NEW YORKU</t>
  </si>
  <si>
    <t>THE HELP</t>
  </si>
  <si>
    <t>SLUŽKINJE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</si>
</sst>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F13" sqref="F13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85</v>
      </c>
      <c r="L4" s="20"/>
      <c r="M4" s="83" t="s">
        <v>86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0.702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83</v>
      </c>
      <c r="L5" s="7"/>
      <c r="M5" s="84" t="s">
        <v>84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50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3">
        <v>40892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50" t="s">
        <v>50</v>
      </c>
      <c r="C14" s="4" t="s">
        <v>87</v>
      </c>
      <c r="D14" s="4" t="s">
        <v>88</v>
      </c>
      <c r="E14" s="15" t="s">
        <v>54</v>
      </c>
      <c r="F14" s="15" t="s">
        <v>53</v>
      </c>
      <c r="G14" s="37">
        <v>1</v>
      </c>
      <c r="H14" s="37">
        <v>15</v>
      </c>
      <c r="I14" s="14">
        <v>33942</v>
      </c>
      <c r="J14" s="14"/>
      <c r="K14" s="97">
        <v>6550</v>
      </c>
      <c r="L14" s="97"/>
      <c r="M14" s="64"/>
      <c r="N14" s="14">
        <f>I14/H14</f>
        <v>2262.8</v>
      </c>
      <c r="O14" s="73">
        <v>15</v>
      </c>
      <c r="P14" s="74">
        <v>44240</v>
      </c>
      <c r="Q14" s="74"/>
      <c r="R14" s="74">
        <v>9148</v>
      </c>
      <c r="S14" s="74"/>
      <c r="T14" s="64"/>
      <c r="U14" s="75">
        <v>1318</v>
      </c>
      <c r="V14" s="14">
        <f>P14/O14</f>
        <v>2949.3333333333335</v>
      </c>
      <c r="W14" s="75">
        <f>SUM(U14,P14)</f>
        <v>45558</v>
      </c>
      <c r="X14" s="75">
        <v>347</v>
      </c>
      <c r="Y14" s="76">
        <f>SUM(X14,R14)</f>
        <v>9495</v>
      </c>
    </row>
    <row r="15" spans="1:25" ht="12.75">
      <c r="A15" s="72">
        <v>2</v>
      </c>
      <c r="B15" s="72" t="s">
        <v>50</v>
      </c>
      <c r="C15" s="4" t="s">
        <v>89</v>
      </c>
      <c r="D15" s="4" t="s">
        <v>90</v>
      </c>
      <c r="E15" s="15" t="s">
        <v>47</v>
      </c>
      <c r="F15" s="15" t="s">
        <v>42</v>
      </c>
      <c r="G15" s="37">
        <v>1</v>
      </c>
      <c r="H15" s="37">
        <v>10</v>
      </c>
      <c r="I15" s="14">
        <v>27483</v>
      </c>
      <c r="J15" s="14"/>
      <c r="K15" s="97">
        <v>5455</v>
      </c>
      <c r="L15" s="97"/>
      <c r="M15" s="64"/>
      <c r="N15" s="14">
        <f>I15/H15</f>
        <v>2748.3</v>
      </c>
      <c r="O15" s="38">
        <v>10</v>
      </c>
      <c r="P15" s="14">
        <v>41117</v>
      </c>
      <c r="Q15" s="14"/>
      <c r="R15" s="14">
        <v>9213</v>
      </c>
      <c r="S15" s="14"/>
      <c r="T15" s="64"/>
      <c r="U15" s="75">
        <v>1403</v>
      </c>
      <c r="V15" s="14">
        <f>P15/O15</f>
        <v>4111.7</v>
      </c>
      <c r="W15" s="75">
        <f>SUM(U15,P15)</f>
        <v>42520</v>
      </c>
      <c r="X15" s="75">
        <v>291</v>
      </c>
      <c r="Y15" s="76">
        <f>SUM(X15,R15)</f>
        <v>9504</v>
      </c>
    </row>
    <row r="16" spans="1:25" ht="12.75">
      <c r="A16" s="72">
        <v>4</v>
      </c>
      <c r="B16" s="72">
        <v>1</v>
      </c>
      <c r="C16" s="87" t="s">
        <v>79</v>
      </c>
      <c r="D16" s="87" t="s">
        <v>79</v>
      </c>
      <c r="E16" s="15" t="s">
        <v>55</v>
      </c>
      <c r="F16" s="15" t="s">
        <v>80</v>
      </c>
      <c r="G16" s="37">
        <v>2</v>
      </c>
      <c r="H16" s="37">
        <v>12</v>
      </c>
      <c r="I16" s="24">
        <v>21244</v>
      </c>
      <c r="J16" s="24">
        <v>23605</v>
      </c>
      <c r="K16" s="24">
        <v>4273</v>
      </c>
      <c r="L16" s="24">
        <v>4819</v>
      </c>
      <c r="M16" s="64">
        <f>(I16/J16*100)-100</f>
        <v>-10.002118195297598</v>
      </c>
      <c r="N16" s="14">
        <f>I16/H16</f>
        <v>1770.3333333333333</v>
      </c>
      <c r="O16" s="73">
        <v>12</v>
      </c>
      <c r="P16" s="14">
        <v>31461</v>
      </c>
      <c r="Q16" s="14">
        <v>35432</v>
      </c>
      <c r="R16" s="14">
        <v>7066</v>
      </c>
      <c r="S16" s="14">
        <v>8575</v>
      </c>
      <c r="T16" s="64">
        <f>(P16/Q16*100)-100</f>
        <v>-11.207383156468737</v>
      </c>
      <c r="U16" s="75">
        <v>35432</v>
      </c>
      <c r="V16" s="14">
        <f>P16/O16</f>
        <v>2621.75</v>
      </c>
      <c r="W16" s="75">
        <f>SUM(U16,P16)</f>
        <v>66893</v>
      </c>
      <c r="X16" s="75">
        <v>8575</v>
      </c>
      <c r="Y16" s="76">
        <f>SUM(X16,R16)</f>
        <v>15641</v>
      </c>
    </row>
    <row r="17" spans="1:25" ht="12.75">
      <c r="A17" s="72">
        <v>3</v>
      </c>
      <c r="B17" s="72">
        <v>2</v>
      </c>
      <c r="C17" s="4" t="s">
        <v>69</v>
      </c>
      <c r="D17" s="4" t="s">
        <v>70</v>
      </c>
      <c r="E17" s="15" t="s">
        <v>55</v>
      </c>
      <c r="F17" s="15" t="s">
        <v>42</v>
      </c>
      <c r="G17" s="37">
        <v>4</v>
      </c>
      <c r="H17" s="37">
        <v>12</v>
      </c>
      <c r="I17" s="24">
        <v>11557</v>
      </c>
      <c r="J17" s="24">
        <v>21114</v>
      </c>
      <c r="K17" s="96">
        <v>2341</v>
      </c>
      <c r="L17" s="96">
        <v>4470</v>
      </c>
      <c r="M17" s="64">
        <f>(I17/J17*100)-100</f>
        <v>-45.26380600549399</v>
      </c>
      <c r="N17" s="14">
        <f>I17/H17</f>
        <v>963.0833333333334</v>
      </c>
      <c r="O17" s="73">
        <v>12</v>
      </c>
      <c r="P17" s="22">
        <v>15409</v>
      </c>
      <c r="Q17" s="22">
        <v>27925</v>
      </c>
      <c r="R17" s="22">
        <v>3372</v>
      </c>
      <c r="S17" s="22">
        <v>6240</v>
      </c>
      <c r="T17" s="64">
        <f>(P17/Q17*100)-100</f>
        <v>-44.82005371530886</v>
      </c>
      <c r="U17" s="75">
        <v>222136</v>
      </c>
      <c r="V17" s="14">
        <f>P17/O17</f>
        <v>1284.0833333333333</v>
      </c>
      <c r="W17" s="75">
        <f>SUM(U17,P17)</f>
        <v>237545</v>
      </c>
      <c r="X17" s="75">
        <v>49610</v>
      </c>
      <c r="Y17" s="76">
        <f>SUM(X17,R17)</f>
        <v>52982</v>
      </c>
    </row>
    <row r="18" spans="1:25" ht="13.5" customHeight="1">
      <c r="A18" s="72">
        <v>5</v>
      </c>
      <c r="B18" s="72">
        <v>3</v>
      </c>
      <c r="C18" s="4" t="s">
        <v>62</v>
      </c>
      <c r="D18" s="4" t="s">
        <v>63</v>
      </c>
      <c r="E18" s="15" t="s">
        <v>48</v>
      </c>
      <c r="F18" s="15" t="s">
        <v>36</v>
      </c>
      <c r="G18" s="37">
        <v>6</v>
      </c>
      <c r="H18" s="37">
        <v>9</v>
      </c>
      <c r="I18" s="22">
        <v>5005</v>
      </c>
      <c r="J18" s="22">
        <v>10814</v>
      </c>
      <c r="K18" s="96">
        <v>1031</v>
      </c>
      <c r="L18" s="96">
        <v>2188</v>
      </c>
      <c r="M18" s="64">
        <f>(I18/J18*100)-100</f>
        <v>-53.71740336600703</v>
      </c>
      <c r="N18" s="14">
        <f>I18/H18</f>
        <v>556.1111111111111</v>
      </c>
      <c r="O18" s="73">
        <v>9</v>
      </c>
      <c r="P18" s="22">
        <v>6843</v>
      </c>
      <c r="Q18" s="22">
        <v>13892</v>
      </c>
      <c r="R18" s="22">
        <v>1472</v>
      </c>
      <c r="S18" s="22">
        <v>2991</v>
      </c>
      <c r="T18" s="64">
        <f>(P18/Q18*100)-100</f>
        <v>-50.74143391880219</v>
      </c>
      <c r="U18" s="75">
        <v>156769</v>
      </c>
      <c r="V18" s="14">
        <f>P18/O18</f>
        <v>760.3333333333334</v>
      </c>
      <c r="W18" s="75">
        <f>SUM(U18,P18)</f>
        <v>163612</v>
      </c>
      <c r="X18" s="75">
        <v>33677</v>
      </c>
      <c r="Y18" s="76">
        <f>SUM(X18,R18)</f>
        <v>35149</v>
      </c>
    </row>
    <row r="19" spans="1:25" ht="12.75">
      <c r="A19" s="72">
        <v>6</v>
      </c>
      <c r="B19" s="72">
        <v>8</v>
      </c>
      <c r="C19" s="4" t="s">
        <v>75</v>
      </c>
      <c r="D19" s="4" t="s">
        <v>76</v>
      </c>
      <c r="E19" s="15" t="s">
        <v>55</v>
      </c>
      <c r="F19" s="15" t="s">
        <v>42</v>
      </c>
      <c r="G19" s="37">
        <v>3</v>
      </c>
      <c r="H19" s="37">
        <v>3</v>
      </c>
      <c r="I19" s="24">
        <v>4774</v>
      </c>
      <c r="J19" s="24">
        <v>6090</v>
      </c>
      <c r="K19" s="22">
        <v>929</v>
      </c>
      <c r="L19" s="22">
        <v>1187</v>
      </c>
      <c r="M19" s="64">
        <f>(I19/J19*100)-100</f>
        <v>-21.60919540229885</v>
      </c>
      <c r="N19" s="14">
        <f>I19/H19</f>
        <v>1591.3333333333333</v>
      </c>
      <c r="O19" s="37">
        <v>3</v>
      </c>
      <c r="P19" s="22">
        <v>6785</v>
      </c>
      <c r="Q19" s="22">
        <v>8933</v>
      </c>
      <c r="R19" s="22">
        <v>1378</v>
      </c>
      <c r="S19" s="22">
        <v>1825</v>
      </c>
      <c r="T19" s="64">
        <f>(P19/Q19*100)-100</f>
        <v>-24.045673346020365</v>
      </c>
      <c r="U19" s="75">
        <v>18902</v>
      </c>
      <c r="V19" s="14">
        <f>P19/O19</f>
        <v>2261.6666666666665</v>
      </c>
      <c r="W19" s="75">
        <f>SUM(U19,P19)</f>
        <v>25687</v>
      </c>
      <c r="X19" s="75">
        <v>3897</v>
      </c>
      <c r="Y19" s="76">
        <f>SUM(X19,R19)</f>
        <v>5275</v>
      </c>
    </row>
    <row r="20" spans="1:25" ht="12.75">
      <c r="A20" s="72">
        <v>7</v>
      </c>
      <c r="B20" s="72">
        <v>4</v>
      </c>
      <c r="C20" s="4" t="s">
        <v>73</v>
      </c>
      <c r="D20" s="4" t="s">
        <v>74</v>
      </c>
      <c r="E20" s="15" t="s">
        <v>47</v>
      </c>
      <c r="F20" s="15" t="s">
        <v>42</v>
      </c>
      <c r="G20" s="37">
        <v>3</v>
      </c>
      <c r="H20" s="37">
        <v>17</v>
      </c>
      <c r="I20" s="24">
        <v>4720</v>
      </c>
      <c r="J20" s="24">
        <v>13466</v>
      </c>
      <c r="K20" s="14">
        <v>960</v>
      </c>
      <c r="L20" s="14">
        <v>2577</v>
      </c>
      <c r="M20" s="64">
        <f>(I20/J20*100)-100</f>
        <v>-64.94875983959602</v>
      </c>
      <c r="N20" s="14">
        <f>I20/H20</f>
        <v>277.6470588235294</v>
      </c>
      <c r="O20" s="73">
        <v>17</v>
      </c>
      <c r="P20" s="14">
        <v>6077</v>
      </c>
      <c r="Q20" s="14">
        <v>16733</v>
      </c>
      <c r="R20" s="14">
        <v>1306</v>
      </c>
      <c r="S20" s="14">
        <v>3372</v>
      </c>
      <c r="T20" s="64">
        <f>(P20/Q20*100)-100</f>
        <v>-63.6825434769617</v>
      </c>
      <c r="U20" s="75">
        <v>40693</v>
      </c>
      <c r="V20" s="14">
        <f>P20/O20</f>
        <v>357.47058823529414</v>
      </c>
      <c r="W20" s="75">
        <f>SUM(U20,P20)</f>
        <v>46770</v>
      </c>
      <c r="X20" s="75">
        <v>8283</v>
      </c>
      <c r="Y20" s="76">
        <f>SUM(X20,R20)</f>
        <v>9589</v>
      </c>
    </row>
    <row r="21" spans="1:25" ht="12.75">
      <c r="A21" s="72">
        <v>8</v>
      </c>
      <c r="B21" s="72">
        <v>5</v>
      </c>
      <c r="C21" s="4" t="s">
        <v>77</v>
      </c>
      <c r="D21" s="4" t="s">
        <v>78</v>
      </c>
      <c r="E21" s="15" t="s">
        <v>55</v>
      </c>
      <c r="F21" s="15" t="s">
        <v>56</v>
      </c>
      <c r="G21" s="37">
        <v>3</v>
      </c>
      <c r="H21" s="37">
        <v>9</v>
      </c>
      <c r="I21" s="14">
        <v>4045</v>
      </c>
      <c r="J21" s="14">
        <v>9650</v>
      </c>
      <c r="K21" s="14">
        <v>802</v>
      </c>
      <c r="L21" s="14">
        <v>1894</v>
      </c>
      <c r="M21" s="64">
        <f>(I21/J21*100)-100</f>
        <v>-58.082901554404145</v>
      </c>
      <c r="N21" s="14">
        <f>I21/H21</f>
        <v>449.44444444444446</v>
      </c>
      <c r="O21" s="38">
        <v>9</v>
      </c>
      <c r="P21" s="14">
        <v>6020</v>
      </c>
      <c r="Q21" s="14">
        <v>12820</v>
      </c>
      <c r="R21" s="14">
        <v>1315</v>
      </c>
      <c r="S21" s="14">
        <v>2756</v>
      </c>
      <c r="T21" s="64">
        <f>(P21/Q21*100)-100</f>
        <v>-53.042121684867396</v>
      </c>
      <c r="U21" s="75">
        <v>33288</v>
      </c>
      <c r="V21" s="14">
        <f>P21/O21</f>
        <v>668.8888888888889</v>
      </c>
      <c r="W21" s="75">
        <f>SUM(U21,P21)</f>
        <v>39308</v>
      </c>
      <c r="X21" s="75">
        <v>7600</v>
      </c>
      <c r="Y21" s="76">
        <f>SUM(X21,R21)</f>
        <v>8915</v>
      </c>
    </row>
    <row r="22" spans="1:25" ht="12.75">
      <c r="A22" s="72">
        <v>9</v>
      </c>
      <c r="B22" s="72">
        <v>6</v>
      </c>
      <c r="C22" s="87" t="s">
        <v>67</v>
      </c>
      <c r="D22" s="87" t="s">
        <v>68</v>
      </c>
      <c r="E22" s="15" t="s">
        <v>55</v>
      </c>
      <c r="F22" s="15" t="s">
        <v>36</v>
      </c>
      <c r="G22" s="37">
        <v>5</v>
      </c>
      <c r="H22" s="37">
        <v>13</v>
      </c>
      <c r="I22" s="24">
        <v>4283</v>
      </c>
      <c r="J22" s="24">
        <v>8846</v>
      </c>
      <c r="K22" s="24">
        <v>766</v>
      </c>
      <c r="L22" s="24">
        <v>1555</v>
      </c>
      <c r="M22" s="64">
        <f>(I22/J22*100)-100</f>
        <v>-51.58263621976034</v>
      </c>
      <c r="N22" s="14">
        <f>I22/H22</f>
        <v>329.46153846153845</v>
      </c>
      <c r="O22" s="37">
        <v>13</v>
      </c>
      <c r="P22" s="14">
        <v>5744</v>
      </c>
      <c r="Q22" s="14">
        <v>12156</v>
      </c>
      <c r="R22" s="14">
        <v>1111</v>
      </c>
      <c r="S22" s="14">
        <v>2335</v>
      </c>
      <c r="T22" s="64">
        <f>(P22/Q22*100)-100</f>
        <v>-52.74761434682461</v>
      </c>
      <c r="U22" s="94">
        <v>103694</v>
      </c>
      <c r="V22" s="14">
        <f>P22/O22</f>
        <v>441.84615384615387</v>
      </c>
      <c r="W22" s="75">
        <f>SUM(U22,P22)</f>
        <v>109438</v>
      </c>
      <c r="X22" s="75">
        <v>20075</v>
      </c>
      <c r="Y22" s="76">
        <f>SUM(X22,R22)</f>
        <v>21186</v>
      </c>
    </row>
    <row r="23" spans="1:25" ht="12.75">
      <c r="A23" s="72">
        <v>10</v>
      </c>
      <c r="B23" s="72">
        <v>14</v>
      </c>
      <c r="C23" s="4" t="s">
        <v>51</v>
      </c>
      <c r="D23" s="4" t="s">
        <v>52</v>
      </c>
      <c r="E23" s="15" t="s">
        <v>54</v>
      </c>
      <c r="F23" s="15" t="s">
        <v>53</v>
      </c>
      <c r="G23" s="37">
        <v>17</v>
      </c>
      <c r="H23" s="37">
        <v>19</v>
      </c>
      <c r="I23" s="24">
        <v>2973</v>
      </c>
      <c r="J23" s="24">
        <v>1696</v>
      </c>
      <c r="K23" s="24">
        <v>626</v>
      </c>
      <c r="L23" s="24">
        <v>413</v>
      </c>
      <c r="M23" s="64">
        <f>(I23/J23*100)-100</f>
        <v>75.29481132075472</v>
      </c>
      <c r="N23" s="14">
        <f>I23/H23</f>
        <v>156.47368421052633</v>
      </c>
      <c r="O23" s="73">
        <v>19</v>
      </c>
      <c r="P23" s="14">
        <v>5369</v>
      </c>
      <c r="Q23" s="14">
        <v>1739</v>
      </c>
      <c r="R23" s="14">
        <v>1247</v>
      </c>
      <c r="S23" s="14">
        <v>423</v>
      </c>
      <c r="T23" s="64">
        <f>(P23/Q23*100)-100</f>
        <v>208.74065554916615</v>
      </c>
      <c r="U23" s="75">
        <v>967432</v>
      </c>
      <c r="V23" s="14">
        <f>P23/O23</f>
        <v>282.57894736842104</v>
      </c>
      <c r="W23" s="75">
        <f>SUM(U23,P23)</f>
        <v>972801</v>
      </c>
      <c r="X23" s="77">
        <v>203588</v>
      </c>
      <c r="Y23" s="76">
        <f>SUM(X23,R23)</f>
        <v>204835</v>
      </c>
    </row>
    <row r="24" spans="1:25" ht="12.75">
      <c r="A24" s="72">
        <v>11</v>
      </c>
      <c r="B24" s="72" t="s">
        <v>50</v>
      </c>
      <c r="C24" s="4" t="s">
        <v>91</v>
      </c>
      <c r="D24" s="4" t="s">
        <v>92</v>
      </c>
      <c r="E24" s="15" t="s">
        <v>49</v>
      </c>
      <c r="F24" s="15" t="s">
        <v>45</v>
      </c>
      <c r="G24" s="37">
        <v>1</v>
      </c>
      <c r="H24" s="37">
        <v>5</v>
      </c>
      <c r="I24" s="24">
        <v>3310</v>
      </c>
      <c r="J24" s="24"/>
      <c r="K24" s="24">
        <v>616</v>
      </c>
      <c r="L24" s="24"/>
      <c r="M24" s="64"/>
      <c r="N24" s="14">
        <f>I24/H24</f>
        <v>662</v>
      </c>
      <c r="O24" s="73">
        <v>5</v>
      </c>
      <c r="P24" s="14">
        <v>5256</v>
      </c>
      <c r="Q24" s="14"/>
      <c r="R24" s="14">
        <v>1099</v>
      </c>
      <c r="S24" s="14"/>
      <c r="T24" s="64"/>
      <c r="U24" s="75"/>
      <c r="V24" s="14">
        <f>P24/O24</f>
        <v>1051.2</v>
      </c>
      <c r="W24" s="75">
        <f>SUM(U24,P24)</f>
        <v>5256</v>
      </c>
      <c r="X24" s="77"/>
      <c r="Y24" s="76">
        <f>SUM(X24,R24)</f>
        <v>1099</v>
      </c>
    </row>
    <row r="25" spans="1:25" ht="12.75" customHeight="1">
      <c r="A25" s="51">
        <v>12</v>
      </c>
      <c r="B25" s="72">
        <v>7</v>
      </c>
      <c r="C25" s="4" t="s">
        <v>81</v>
      </c>
      <c r="D25" s="4" t="s">
        <v>82</v>
      </c>
      <c r="E25" s="15" t="s">
        <v>54</v>
      </c>
      <c r="F25" s="15" t="s">
        <v>53</v>
      </c>
      <c r="G25" s="37">
        <v>2</v>
      </c>
      <c r="H25" s="37">
        <v>5</v>
      </c>
      <c r="I25" s="24">
        <v>3381</v>
      </c>
      <c r="J25" s="24">
        <v>5866</v>
      </c>
      <c r="K25" s="24">
        <v>626</v>
      </c>
      <c r="L25" s="24">
        <v>1109</v>
      </c>
      <c r="M25" s="64">
        <f>(I25/J25*100)-100</f>
        <v>-42.362768496420045</v>
      </c>
      <c r="N25" s="14">
        <f>I25/H25</f>
        <v>676.2</v>
      </c>
      <c r="O25" s="73">
        <v>5</v>
      </c>
      <c r="P25" s="22">
        <v>5128</v>
      </c>
      <c r="Q25" s="22">
        <v>9133</v>
      </c>
      <c r="R25" s="89">
        <v>1025</v>
      </c>
      <c r="S25" s="89">
        <v>1898</v>
      </c>
      <c r="T25" s="64">
        <f>(P25/Q25*100)-100</f>
        <v>-43.85196540019709</v>
      </c>
      <c r="U25" s="77">
        <v>9133</v>
      </c>
      <c r="V25" s="14">
        <f>P25/O25</f>
        <v>1025.6</v>
      </c>
      <c r="W25" s="75">
        <f>SUM(U25,P25)</f>
        <v>14261</v>
      </c>
      <c r="X25" s="75">
        <v>1898</v>
      </c>
      <c r="Y25" s="76">
        <f>SUM(X25,R25)</f>
        <v>2923</v>
      </c>
    </row>
    <row r="26" spans="1:25" ht="12.75" customHeight="1">
      <c r="A26" s="72">
        <v>13</v>
      </c>
      <c r="B26" s="72">
        <v>9</v>
      </c>
      <c r="C26" s="4" t="s">
        <v>64</v>
      </c>
      <c r="D26" s="4" t="s">
        <v>65</v>
      </c>
      <c r="E26" s="15" t="s">
        <v>58</v>
      </c>
      <c r="F26" s="15" t="s">
        <v>42</v>
      </c>
      <c r="G26" s="37">
        <v>6</v>
      </c>
      <c r="H26" s="37">
        <v>6</v>
      </c>
      <c r="I26" s="22">
        <v>2513</v>
      </c>
      <c r="J26" s="22">
        <v>6158</v>
      </c>
      <c r="K26" s="95">
        <v>492</v>
      </c>
      <c r="L26" s="95">
        <v>1228</v>
      </c>
      <c r="M26" s="64">
        <f>(I26/J26*100)-100</f>
        <v>-59.19129587528418</v>
      </c>
      <c r="N26" s="14">
        <f>I26/H26</f>
        <v>418.8333333333333</v>
      </c>
      <c r="O26" s="73">
        <v>6</v>
      </c>
      <c r="P26" s="14">
        <v>3574</v>
      </c>
      <c r="Q26" s="14">
        <v>8702</v>
      </c>
      <c r="R26" s="14">
        <v>739</v>
      </c>
      <c r="S26" s="14">
        <v>1872</v>
      </c>
      <c r="T26" s="64">
        <f>(P26/Q26*100)-100</f>
        <v>-58.92898184325443</v>
      </c>
      <c r="U26" s="77">
        <v>69069</v>
      </c>
      <c r="V26" s="14">
        <f>P26/O26</f>
        <v>595.6666666666666</v>
      </c>
      <c r="W26" s="75">
        <f>SUM(U26,P26)</f>
        <v>72643</v>
      </c>
      <c r="X26" s="75">
        <v>15311</v>
      </c>
      <c r="Y26" s="76">
        <f>SUM(X26,R26)</f>
        <v>16050</v>
      </c>
    </row>
    <row r="27" spans="1:25" ht="12.75">
      <c r="A27" s="72">
        <v>14</v>
      </c>
      <c r="B27" s="51">
        <v>12</v>
      </c>
      <c r="C27" s="4" t="s">
        <v>71</v>
      </c>
      <c r="D27" s="4" t="s">
        <v>72</v>
      </c>
      <c r="E27" s="15" t="s">
        <v>55</v>
      </c>
      <c r="F27" s="15" t="s">
        <v>56</v>
      </c>
      <c r="G27" s="37">
        <v>4</v>
      </c>
      <c r="H27" s="37">
        <v>2</v>
      </c>
      <c r="I27" s="24">
        <v>907</v>
      </c>
      <c r="J27" s="24">
        <v>1718</v>
      </c>
      <c r="K27" s="14">
        <v>175</v>
      </c>
      <c r="L27" s="14">
        <v>343</v>
      </c>
      <c r="M27" s="64">
        <f>(I27/J27*100)-100</f>
        <v>-47.206053550640284</v>
      </c>
      <c r="N27" s="14">
        <f>I27/H27</f>
        <v>453.5</v>
      </c>
      <c r="O27" s="73">
        <v>2</v>
      </c>
      <c r="P27" s="22">
        <v>1426</v>
      </c>
      <c r="Q27" s="22">
        <v>2591</v>
      </c>
      <c r="R27" s="22">
        <v>293</v>
      </c>
      <c r="S27" s="22">
        <v>545</v>
      </c>
      <c r="T27" s="64">
        <f>(P27/Q27*100)-100</f>
        <v>-44.9633346198379</v>
      </c>
      <c r="U27" s="75">
        <v>10343</v>
      </c>
      <c r="V27" s="14">
        <f>P27/O27</f>
        <v>713</v>
      </c>
      <c r="W27" s="75">
        <f>SUM(U27,P27)</f>
        <v>11769</v>
      </c>
      <c r="X27" s="77">
        <v>2137</v>
      </c>
      <c r="Y27" s="76">
        <f>SUM(X27,R27)</f>
        <v>2430</v>
      </c>
    </row>
    <row r="28" spans="1:25" ht="12.75">
      <c r="A28" s="72">
        <v>15</v>
      </c>
      <c r="B28" s="72">
        <v>11</v>
      </c>
      <c r="C28" s="4" t="s">
        <v>66</v>
      </c>
      <c r="D28" s="4" t="s">
        <v>66</v>
      </c>
      <c r="E28" s="15" t="s">
        <v>57</v>
      </c>
      <c r="F28" s="15" t="s">
        <v>56</v>
      </c>
      <c r="G28" s="37">
        <v>5</v>
      </c>
      <c r="H28" s="37">
        <v>10</v>
      </c>
      <c r="I28" s="24">
        <v>885</v>
      </c>
      <c r="J28" s="24">
        <v>2521</v>
      </c>
      <c r="K28" s="97">
        <v>197</v>
      </c>
      <c r="L28" s="97">
        <v>495</v>
      </c>
      <c r="M28" s="64">
        <f>(I28/J28*100)-100</f>
        <v>-64.89488298294327</v>
      </c>
      <c r="N28" s="14">
        <f>I28/H28</f>
        <v>88.5</v>
      </c>
      <c r="O28" s="38">
        <v>10</v>
      </c>
      <c r="P28" s="14">
        <v>1090</v>
      </c>
      <c r="Q28" s="14">
        <v>4010</v>
      </c>
      <c r="R28" s="14">
        <v>258</v>
      </c>
      <c r="S28" s="14">
        <v>854</v>
      </c>
      <c r="T28" s="64">
        <f>(P28/Q28*100)-100</f>
        <v>-72.81795511221945</v>
      </c>
      <c r="U28" s="75">
        <v>40681</v>
      </c>
      <c r="V28" s="14">
        <f>P28/O28</f>
        <v>109</v>
      </c>
      <c r="W28" s="75">
        <f>SUM(U28,P28)</f>
        <v>41771</v>
      </c>
      <c r="X28" s="77">
        <v>9651</v>
      </c>
      <c r="Y28" s="76">
        <f>SUM(X28,R28)</f>
        <v>9909</v>
      </c>
    </row>
    <row r="29" spans="1:25" ht="12.75">
      <c r="A29" s="72">
        <v>16</v>
      </c>
      <c r="B29" s="72">
        <v>10</v>
      </c>
      <c r="C29" s="4" t="s">
        <v>60</v>
      </c>
      <c r="D29" s="4" t="s">
        <v>61</v>
      </c>
      <c r="E29" s="15" t="s">
        <v>54</v>
      </c>
      <c r="F29" s="15" t="s">
        <v>53</v>
      </c>
      <c r="G29" s="37">
        <v>6</v>
      </c>
      <c r="H29" s="37">
        <v>8</v>
      </c>
      <c r="I29" s="24">
        <v>907</v>
      </c>
      <c r="J29" s="24">
        <v>3931</v>
      </c>
      <c r="K29" s="24">
        <v>220</v>
      </c>
      <c r="L29" s="24">
        <v>730</v>
      </c>
      <c r="M29" s="64">
        <f>(I29/J29*100)-100</f>
        <v>-76.92699058763674</v>
      </c>
      <c r="N29" s="14">
        <f>I29/H29</f>
        <v>113.375</v>
      </c>
      <c r="O29" s="38">
        <v>8</v>
      </c>
      <c r="P29" s="14">
        <v>933</v>
      </c>
      <c r="Q29" s="14">
        <v>4744</v>
      </c>
      <c r="R29" s="14">
        <v>228</v>
      </c>
      <c r="S29" s="14">
        <v>936</v>
      </c>
      <c r="T29" s="64">
        <f>(P29/Q29*100)-100</f>
        <v>-80.33305227655987</v>
      </c>
      <c r="U29" s="75">
        <v>58796</v>
      </c>
      <c r="V29" s="14">
        <f>P29/O29</f>
        <v>116.625</v>
      </c>
      <c r="W29" s="75">
        <f>SUM(U29,P29)</f>
        <v>59729</v>
      </c>
      <c r="X29" s="77">
        <v>11700</v>
      </c>
      <c r="Y29" s="76">
        <f>SUM(X29,R29)</f>
        <v>11928</v>
      </c>
    </row>
    <row r="30" spans="1:25" ht="12.75">
      <c r="A30" s="72">
        <v>17</v>
      </c>
      <c r="B30" s="72">
        <v>13</v>
      </c>
      <c r="C30" s="4" t="s">
        <v>59</v>
      </c>
      <c r="D30" s="4" t="s">
        <v>59</v>
      </c>
      <c r="E30" s="15" t="s">
        <v>55</v>
      </c>
      <c r="F30" s="15" t="s">
        <v>36</v>
      </c>
      <c r="G30" s="37">
        <v>8</v>
      </c>
      <c r="H30" s="37">
        <v>15</v>
      </c>
      <c r="I30" s="24">
        <v>604</v>
      </c>
      <c r="J30" s="24">
        <v>1664</v>
      </c>
      <c r="K30" s="22">
        <v>131</v>
      </c>
      <c r="L30" s="22">
        <v>351</v>
      </c>
      <c r="M30" s="64">
        <f>(I30/J30*100)-100</f>
        <v>-63.70192307692308</v>
      </c>
      <c r="N30" s="14">
        <f>I30/H30</f>
        <v>40.266666666666666</v>
      </c>
      <c r="O30" s="73">
        <v>15</v>
      </c>
      <c r="P30" s="14">
        <v>743</v>
      </c>
      <c r="Q30" s="14">
        <v>2213</v>
      </c>
      <c r="R30" s="14">
        <v>163</v>
      </c>
      <c r="S30" s="14">
        <v>479</v>
      </c>
      <c r="T30" s="64">
        <f>(P30/Q30*100)-100</f>
        <v>-66.42566651604157</v>
      </c>
      <c r="U30" s="94">
        <v>167124</v>
      </c>
      <c r="V30" s="14">
        <f>P30/O30</f>
        <v>49.53333333333333</v>
      </c>
      <c r="W30" s="75">
        <f>SUM(U30,P30)</f>
        <v>167867</v>
      </c>
      <c r="X30" s="75">
        <v>34069</v>
      </c>
      <c r="Y30" s="76">
        <f>SUM(X30,R30)</f>
        <v>34232</v>
      </c>
    </row>
    <row r="31" spans="1:25" ht="12.75">
      <c r="A31" s="72">
        <v>18</v>
      </c>
      <c r="B31" s="72"/>
      <c r="C31" s="4"/>
      <c r="D31" s="4"/>
      <c r="E31" s="15"/>
      <c r="F31" s="15"/>
      <c r="G31" s="37"/>
      <c r="H31" s="37"/>
      <c r="I31" s="24"/>
      <c r="J31" s="24"/>
      <c r="K31" s="89"/>
      <c r="L31" s="89"/>
      <c r="M31" s="64"/>
      <c r="N31" s="14"/>
      <c r="O31" s="37"/>
      <c r="P31" s="22"/>
      <c r="Q31" s="22"/>
      <c r="R31" s="22"/>
      <c r="S31" s="22"/>
      <c r="T31" s="64"/>
      <c r="U31" s="80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80"/>
      <c r="V32" s="14"/>
      <c r="W32" s="75"/>
      <c r="X32" s="75"/>
      <c r="Y32" s="76"/>
    </row>
    <row r="33" spans="1:25" ht="13.5" thickBot="1">
      <c r="A33" s="50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37"/>
      <c r="P33" s="14"/>
      <c r="Q33" s="14"/>
      <c r="R33" s="14"/>
      <c r="S33" s="14"/>
      <c r="T33" s="64"/>
      <c r="U33" s="91"/>
      <c r="V33" s="14"/>
      <c r="W33" s="75"/>
      <c r="X33" s="91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170</v>
      </c>
      <c r="I34" s="31">
        <f>SUM(I14:I33)</f>
        <v>132533</v>
      </c>
      <c r="J34" s="31">
        <v>232940</v>
      </c>
      <c r="K34" s="31">
        <f>SUM(K14:K33)</f>
        <v>26190</v>
      </c>
      <c r="L34" s="31">
        <v>44683</v>
      </c>
      <c r="M34" s="68">
        <f>(I34/J34*100)-100</f>
        <v>-43.10423284966086</v>
      </c>
      <c r="N34" s="32">
        <f>I34/H34</f>
        <v>779.6058823529412</v>
      </c>
      <c r="O34" s="34">
        <f>SUM(O14:O33)</f>
        <v>170</v>
      </c>
      <c r="P34" s="31">
        <f>SUM(P14:P33)</f>
        <v>187215</v>
      </c>
      <c r="Q34" s="31">
        <v>348995</v>
      </c>
      <c r="R34" s="31">
        <f>SUM(R14:R33)</f>
        <v>40433</v>
      </c>
      <c r="S34" s="31">
        <v>70166</v>
      </c>
      <c r="T34" s="68">
        <f>(P34/Q34*100)-100</f>
        <v>-46.3559649851717</v>
      </c>
      <c r="U34" s="78">
        <f>SUM(U14:U33)</f>
        <v>1936213</v>
      </c>
      <c r="V34" s="32">
        <f>P34/O34</f>
        <v>1101.264705882353</v>
      </c>
      <c r="W34" s="92">
        <f>SUM(U34,P34)</f>
        <v>2123428</v>
      </c>
      <c r="X34" s="79">
        <f>SUM(X14:X33)</f>
        <v>410709</v>
      </c>
      <c r="Y34" s="35">
        <f>SUM(Y14:Y33)</f>
        <v>451142</v>
      </c>
    </row>
    <row r="35" spans="9:12" ht="12.75">
      <c r="I35" s="23"/>
      <c r="J35" s="23"/>
      <c r="K35" s="23"/>
      <c r="L35" s="23"/>
    </row>
    <row r="36" ht="12.75">
      <c r="Y36" s="90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09 - Dec</v>
      </c>
      <c r="L4" s="20"/>
      <c r="M4" s="62" t="str">
        <f>'WEEKLY COMPETITIVE REPORT'!M4</f>
        <v>11 - Dec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0.702</v>
      </c>
    </row>
    <row r="5" spans="1:25" s="2" customFormat="1" ht="11.25">
      <c r="A5" s="8"/>
      <c r="B5" s="8"/>
      <c r="C5" s="8" t="s">
        <v>0</v>
      </c>
      <c r="D5" s="8"/>
      <c r="E5" s="88"/>
      <c r="F5" s="8"/>
      <c r="G5" s="3" t="s">
        <v>4</v>
      </c>
      <c r="H5" s="7"/>
      <c r="I5" s="7"/>
      <c r="J5" s="7"/>
      <c r="K5" s="67" t="str">
        <f>'WEEKLY COMPETITIVE REPORT'!K5</f>
        <v>08 - Dec</v>
      </c>
      <c r="L5" s="7"/>
      <c r="M5" s="63" t="str">
        <f>'WEEKLY COMPETITIVE REPORT'!M5</f>
        <v>14 - Dec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50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40892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ARTHUR CHRISTMAS 3D</v>
      </c>
      <c r="D14" s="4" t="str">
        <f>'WEEKLY COMPETITIVE REPORT'!D14</f>
        <v>ARTHUR BOŽIČEK 3D</v>
      </c>
      <c r="E14" s="4" t="str">
        <f>'WEEKLY COMPETITIVE REPORT'!E14</f>
        <v>SONY</v>
      </c>
      <c r="F14" s="4" t="str">
        <f>'WEEKLY COMPETITIVE REPORT'!F14</f>
        <v>CF</v>
      </c>
      <c r="G14" s="37">
        <f>'WEEKLY COMPETITIVE REPORT'!G14</f>
        <v>1</v>
      </c>
      <c r="H14" s="37">
        <f>'WEEKLY COMPETITIVE REPORT'!H14</f>
        <v>15</v>
      </c>
      <c r="I14" s="14">
        <f>'WEEKLY COMPETITIVE REPORT'!I14/Y4</f>
        <v>48350.42735042735</v>
      </c>
      <c r="J14" s="14">
        <f>'WEEKLY COMPETITIVE REPORT'!J14/Y4</f>
        <v>0</v>
      </c>
      <c r="K14" s="22">
        <f>'WEEKLY COMPETITIVE REPORT'!K14</f>
        <v>6550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3223.3618233618236</v>
      </c>
      <c r="O14" s="37">
        <f>'WEEKLY COMPETITIVE REPORT'!O14</f>
        <v>15</v>
      </c>
      <c r="P14" s="14">
        <f>'WEEKLY COMPETITIVE REPORT'!P14/Y4</f>
        <v>63019.94301994302</v>
      </c>
      <c r="Q14" s="14">
        <f>'WEEKLY COMPETITIVE REPORT'!Q14/Y4</f>
        <v>0</v>
      </c>
      <c r="R14" s="22">
        <f>'WEEKLY COMPETITIVE REPORT'!R14</f>
        <v>9148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1877.4928774928776</v>
      </c>
      <c r="V14" s="14">
        <f aca="true" t="shared" si="1" ref="V14:V20">P14/O14</f>
        <v>4201.329534662868</v>
      </c>
      <c r="W14" s="25">
        <f aca="true" t="shared" si="2" ref="W14:W20">P14+U14</f>
        <v>64897.4358974359</v>
      </c>
      <c r="X14" s="22">
        <f>'WEEKLY COMPETITIVE REPORT'!X14</f>
        <v>347</v>
      </c>
      <c r="Y14" s="56">
        <f>'WEEKLY COMPETITIVE REPORT'!Y14</f>
        <v>9495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NEW YEARS EVE</v>
      </c>
      <c r="D15" s="4" t="str">
        <f>'WEEKLY COMPETITIVE REPORT'!D15</f>
        <v>SILVESTROVO V NEW YORKU</v>
      </c>
      <c r="E15" s="4" t="str">
        <f>'WEEKLY COMPETITIVE REPORT'!E15</f>
        <v>WB</v>
      </c>
      <c r="F15" s="4" t="str">
        <f>'WEEKLY COMPETITIVE REPORT'!F15</f>
        <v>Blitz</v>
      </c>
      <c r="G15" s="37">
        <f>'WEEKLY COMPETITIVE REPORT'!G15</f>
        <v>1</v>
      </c>
      <c r="H15" s="37">
        <f>'WEEKLY COMPETITIVE REPORT'!H15</f>
        <v>10</v>
      </c>
      <c r="I15" s="14">
        <f>'WEEKLY COMPETITIVE REPORT'!I15/Y4</f>
        <v>39149.57264957265</v>
      </c>
      <c r="J15" s="14">
        <f>'WEEKLY COMPETITIVE REPORT'!J15/Y4</f>
        <v>0</v>
      </c>
      <c r="K15" s="22">
        <f>'WEEKLY COMPETITIVE REPORT'!K15</f>
        <v>5455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3914.9572649572647</v>
      </c>
      <c r="O15" s="37">
        <f>'WEEKLY COMPETITIVE REPORT'!O15</f>
        <v>10</v>
      </c>
      <c r="P15" s="14">
        <f>'WEEKLY COMPETITIVE REPORT'!P15/Y4</f>
        <v>58571.225071225075</v>
      </c>
      <c r="Q15" s="14">
        <f>'WEEKLY COMPETITIVE REPORT'!Q15/Y4</f>
        <v>0</v>
      </c>
      <c r="R15" s="22">
        <f>'WEEKLY COMPETITIVE REPORT'!R15</f>
        <v>9213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1998.5754985754986</v>
      </c>
      <c r="V15" s="14">
        <f t="shared" si="1"/>
        <v>5857.122507122507</v>
      </c>
      <c r="W15" s="25">
        <f t="shared" si="2"/>
        <v>60569.80056980057</v>
      </c>
      <c r="X15" s="22">
        <f>'WEEKLY COMPETITIVE REPORT'!X15</f>
        <v>291</v>
      </c>
      <c r="Y15" s="56">
        <f>'WEEKLY COMPETITIVE REPORT'!Y15</f>
        <v>9504</v>
      </c>
    </row>
    <row r="16" spans="1:25" ht="12.75">
      <c r="A16" s="50">
        <v>3</v>
      </c>
      <c r="B16" s="4">
        <f>'WEEKLY COMPETITIVE REPORT'!B16</f>
        <v>1</v>
      </c>
      <c r="C16" s="4" t="str">
        <f>'WEEKLY COMPETITIVE REPORT'!C16</f>
        <v>TRAKTOR, LJUBEZEN IN ROCK'N'ROLL</v>
      </c>
      <c r="D16" s="4" t="str">
        <f>'WEEKLY COMPETITIVE REPORT'!D16</f>
        <v>TRAKTOR, LJUBEZEN IN ROCK'N'ROLL</v>
      </c>
      <c r="E16" s="4" t="str">
        <f>'WEEKLY COMPETITIVE REPORT'!E16</f>
        <v>IND</v>
      </c>
      <c r="F16" s="4" t="str">
        <f>'WEEKLY COMPETITIVE REPORT'!F16</f>
        <v>KZC</v>
      </c>
      <c r="G16" s="37">
        <f>'WEEKLY COMPETITIVE REPORT'!G16</f>
        <v>2</v>
      </c>
      <c r="H16" s="37">
        <f>'WEEKLY COMPETITIVE REPORT'!H16</f>
        <v>12</v>
      </c>
      <c r="I16" s="14">
        <f>'WEEKLY COMPETITIVE REPORT'!I16/Y4</f>
        <v>30262.108262108264</v>
      </c>
      <c r="J16" s="14">
        <f>'WEEKLY COMPETITIVE REPORT'!J16/Y4</f>
        <v>33625.35612535613</v>
      </c>
      <c r="K16" s="22">
        <f>'WEEKLY COMPETITIVE REPORT'!K16</f>
        <v>4273</v>
      </c>
      <c r="L16" s="22">
        <f>'WEEKLY COMPETITIVE REPORT'!L16</f>
        <v>4819</v>
      </c>
      <c r="M16" s="64">
        <f>'WEEKLY COMPETITIVE REPORT'!M16</f>
        <v>-10.002118195297598</v>
      </c>
      <c r="N16" s="14">
        <f t="shared" si="0"/>
        <v>2521.8423551756887</v>
      </c>
      <c r="O16" s="37">
        <f>'WEEKLY COMPETITIVE REPORT'!O16</f>
        <v>12</v>
      </c>
      <c r="P16" s="14">
        <f>'WEEKLY COMPETITIVE REPORT'!P16/Y4</f>
        <v>44816.23931623932</v>
      </c>
      <c r="Q16" s="14">
        <f>'WEEKLY COMPETITIVE REPORT'!Q16/Y4</f>
        <v>50472.934472934474</v>
      </c>
      <c r="R16" s="22">
        <f>'WEEKLY COMPETITIVE REPORT'!R16</f>
        <v>7066</v>
      </c>
      <c r="S16" s="22">
        <f>'WEEKLY COMPETITIVE REPORT'!S16</f>
        <v>8575</v>
      </c>
      <c r="T16" s="64">
        <f>'WEEKLY COMPETITIVE REPORT'!T16</f>
        <v>-11.207383156468737</v>
      </c>
      <c r="U16" s="14">
        <f>'WEEKLY COMPETITIVE REPORT'!U16/Y4</f>
        <v>50472.934472934474</v>
      </c>
      <c r="V16" s="14">
        <f t="shared" si="1"/>
        <v>3734.68660968661</v>
      </c>
      <c r="W16" s="25">
        <f t="shared" si="2"/>
        <v>95289.1737891738</v>
      </c>
      <c r="X16" s="22">
        <f>'WEEKLY COMPETITIVE REPORT'!X16</f>
        <v>8575</v>
      </c>
      <c r="Y16" s="56">
        <f>'WEEKLY COMPETITIVE REPORT'!Y16</f>
        <v>15641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TWILIGHT BREAKING DAWN PART 1</v>
      </c>
      <c r="D17" s="4" t="str">
        <f>'WEEKLY COMPETITIVE REPORT'!D17</f>
        <v>SOMRAK JUTRANJA ZARJA 1.DEL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4</v>
      </c>
      <c r="H17" s="37">
        <f>'WEEKLY COMPETITIVE REPORT'!H17</f>
        <v>12</v>
      </c>
      <c r="I17" s="14">
        <f>'WEEKLY COMPETITIVE REPORT'!I17/Y4</f>
        <v>16462.962962962964</v>
      </c>
      <c r="J17" s="14">
        <f>'WEEKLY COMPETITIVE REPORT'!J17/Y4</f>
        <v>30076.923076923078</v>
      </c>
      <c r="K17" s="22">
        <f>'WEEKLY COMPETITIVE REPORT'!K17</f>
        <v>2341</v>
      </c>
      <c r="L17" s="22">
        <f>'WEEKLY COMPETITIVE REPORT'!L17</f>
        <v>4470</v>
      </c>
      <c r="M17" s="64">
        <f>'WEEKLY COMPETITIVE REPORT'!M17</f>
        <v>-45.26380600549399</v>
      </c>
      <c r="N17" s="14">
        <f t="shared" si="0"/>
        <v>1371.9135802469136</v>
      </c>
      <c r="O17" s="37">
        <f>'WEEKLY COMPETITIVE REPORT'!O17</f>
        <v>12</v>
      </c>
      <c r="P17" s="14">
        <f>'WEEKLY COMPETITIVE REPORT'!P17/Y4</f>
        <v>21950.14245014245</v>
      </c>
      <c r="Q17" s="14">
        <f>'WEEKLY COMPETITIVE REPORT'!Q17/Y4</f>
        <v>39779.20227920228</v>
      </c>
      <c r="R17" s="22">
        <f>'WEEKLY COMPETITIVE REPORT'!R17</f>
        <v>3372</v>
      </c>
      <c r="S17" s="22">
        <f>'WEEKLY COMPETITIVE REPORT'!S17</f>
        <v>6240</v>
      </c>
      <c r="T17" s="64">
        <f>'WEEKLY COMPETITIVE REPORT'!T17</f>
        <v>-44.82005371530886</v>
      </c>
      <c r="U17" s="14">
        <f>'WEEKLY COMPETITIVE REPORT'!U17/Y4</f>
        <v>316433.0484330485</v>
      </c>
      <c r="V17" s="14">
        <f t="shared" si="1"/>
        <v>1829.178537511871</v>
      </c>
      <c r="W17" s="25">
        <f t="shared" si="2"/>
        <v>338383.19088319095</v>
      </c>
      <c r="X17" s="22">
        <f>'WEEKLY COMPETITIVE REPORT'!X17</f>
        <v>49610</v>
      </c>
      <c r="Y17" s="56">
        <f>'WEEKLY COMPETITIVE REPORT'!Y17</f>
        <v>52982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TOWER HEIST</v>
      </c>
      <c r="D18" s="4" t="str">
        <f>'WEEKLY COMPETITIVE REPORT'!D18</f>
        <v>OROPAJ BOGATAŠA</v>
      </c>
      <c r="E18" s="4" t="str">
        <f>'WEEKLY COMPETITIVE REPORT'!E18</f>
        <v>UNI</v>
      </c>
      <c r="F18" s="4" t="str">
        <f>'WEEKLY COMPETITIVE REPORT'!F18</f>
        <v>Karantanija</v>
      </c>
      <c r="G18" s="37">
        <f>'WEEKLY COMPETITIVE REPORT'!G18</f>
        <v>6</v>
      </c>
      <c r="H18" s="37">
        <f>'WEEKLY COMPETITIVE REPORT'!H18</f>
        <v>9</v>
      </c>
      <c r="I18" s="14">
        <f>'WEEKLY COMPETITIVE REPORT'!I18/Y4</f>
        <v>7129.6296296296305</v>
      </c>
      <c r="J18" s="14">
        <f>'WEEKLY COMPETITIVE REPORT'!J18/Y4</f>
        <v>15404.558404558406</v>
      </c>
      <c r="K18" s="22">
        <f>'WEEKLY COMPETITIVE REPORT'!K18</f>
        <v>1031</v>
      </c>
      <c r="L18" s="22">
        <f>'WEEKLY COMPETITIVE REPORT'!L18</f>
        <v>2188</v>
      </c>
      <c r="M18" s="64">
        <f>'WEEKLY COMPETITIVE REPORT'!M18</f>
        <v>-53.71740336600703</v>
      </c>
      <c r="N18" s="14">
        <f t="shared" si="0"/>
        <v>792.1810699588478</v>
      </c>
      <c r="O18" s="37">
        <f>'WEEKLY COMPETITIVE REPORT'!O18</f>
        <v>9</v>
      </c>
      <c r="P18" s="14">
        <f>'WEEKLY COMPETITIVE REPORT'!P18/Y4</f>
        <v>9747.863247863248</v>
      </c>
      <c r="Q18" s="14">
        <f>'WEEKLY COMPETITIVE REPORT'!Q18/Y4</f>
        <v>19789.17378917379</v>
      </c>
      <c r="R18" s="22">
        <f>'WEEKLY COMPETITIVE REPORT'!R18</f>
        <v>1472</v>
      </c>
      <c r="S18" s="22">
        <f>'WEEKLY COMPETITIVE REPORT'!S18</f>
        <v>2991</v>
      </c>
      <c r="T18" s="64">
        <f>'WEEKLY COMPETITIVE REPORT'!T18</f>
        <v>-50.74143391880219</v>
      </c>
      <c r="U18" s="14">
        <f>'WEEKLY COMPETITIVE REPORT'!U18/Y4</f>
        <v>223317.66381766382</v>
      </c>
      <c r="V18" s="14">
        <f t="shared" si="1"/>
        <v>1083.0959164292499</v>
      </c>
      <c r="W18" s="25">
        <f t="shared" si="2"/>
        <v>233065.52706552707</v>
      </c>
      <c r="X18" s="22">
        <f>'WEEKLY COMPETITIVE REPORT'!X18</f>
        <v>33677</v>
      </c>
      <c r="Y18" s="56">
        <f>'WEEKLY COMPETITIVE REPORT'!Y18</f>
        <v>35149</v>
      </c>
    </row>
    <row r="19" spans="1:25" ht="12.75">
      <c r="A19" s="50">
        <v>6</v>
      </c>
      <c r="B19" s="4">
        <f>'WEEKLY COMPETITIVE REPORT'!B19</f>
        <v>8</v>
      </c>
      <c r="C19" s="4" t="str">
        <f>'WEEKLY COMPETITIVE REPORT'!C19</f>
        <v>MIDNIGHT IN PARIS</v>
      </c>
      <c r="D19" s="4" t="str">
        <f>'WEEKLY COMPETITIVE REPORT'!D19</f>
        <v>POLNOČ V PARIZU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3</v>
      </c>
      <c r="H19" s="37">
        <f>'WEEKLY COMPETITIVE REPORT'!H19</f>
        <v>3</v>
      </c>
      <c r="I19" s="14">
        <f>'WEEKLY COMPETITIVE REPORT'!I19/Y4</f>
        <v>6800.569800569801</v>
      </c>
      <c r="J19" s="14">
        <f>'WEEKLY COMPETITIVE REPORT'!J19/Y4</f>
        <v>8675.213675213676</v>
      </c>
      <c r="K19" s="22">
        <f>'WEEKLY COMPETITIVE REPORT'!K19</f>
        <v>929</v>
      </c>
      <c r="L19" s="22">
        <f>'WEEKLY COMPETITIVE REPORT'!L19</f>
        <v>1187</v>
      </c>
      <c r="M19" s="64">
        <f>'WEEKLY COMPETITIVE REPORT'!M19</f>
        <v>-21.60919540229885</v>
      </c>
      <c r="N19" s="14">
        <f t="shared" si="0"/>
        <v>2266.856600189934</v>
      </c>
      <c r="O19" s="37">
        <f>'WEEKLY COMPETITIVE REPORT'!O19</f>
        <v>3</v>
      </c>
      <c r="P19" s="14">
        <f>'WEEKLY COMPETITIVE REPORT'!P19/Y4</f>
        <v>9665.242165242165</v>
      </c>
      <c r="Q19" s="14">
        <f>'WEEKLY COMPETITIVE REPORT'!Q19/Y4</f>
        <v>12725.071225071226</v>
      </c>
      <c r="R19" s="22">
        <f>'WEEKLY COMPETITIVE REPORT'!R19</f>
        <v>1378</v>
      </c>
      <c r="S19" s="22">
        <f>'WEEKLY COMPETITIVE REPORT'!S19</f>
        <v>1825</v>
      </c>
      <c r="T19" s="64">
        <f>'WEEKLY COMPETITIVE REPORT'!T19</f>
        <v>-24.045673346020365</v>
      </c>
      <c r="U19" s="14">
        <f>'WEEKLY COMPETITIVE REPORT'!U19/Y4</f>
        <v>26925.925925925927</v>
      </c>
      <c r="V19" s="14">
        <f t="shared" si="1"/>
        <v>3221.747388414055</v>
      </c>
      <c r="W19" s="25">
        <f t="shared" si="2"/>
        <v>36591.16809116809</v>
      </c>
      <c r="X19" s="22">
        <f>'WEEKLY COMPETITIVE REPORT'!X19</f>
        <v>3897</v>
      </c>
      <c r="Y19" s="56">
        <f>'WEEKLY COMPETITIVE REPORT'!Y19</f>
        <v>5275</v>
      </c>
    </row>
    <row r="20" spans="1:25" ht="12.75">
      <c r="A20" s="51">
        <v>7</v>
      </c>
      <c r="B20" s="4">
        <f>'WEEKLY COMPETITIVE REPORT'!B20</f>
        <v>4</v>
      </c>
      <c r="C20" s="4" t="str">
        <f>'WEEKLY COMPETITIVE REPORT'!C20</f>
        <v>HAPPY FEET 2</v>
      </c>
      <c r="D20" s="4" t="str">
        <f>'WEEKLY COMPETITIVE REPORT'!D20</f>
        <v>VESELE NOGICE 2</v>
      </c>
      <c r="E20" s="4" t="str">
        <f>'WEEKLY COMPETITIVE REPORT'!E20</f>
        <v>WB</v>
      </c>
      <c r="F20" s="4" t="str">
        <f>'WEEKLY COMPETITIVE REPORT'!F20</f>
        <v>Blitz</v>
      </c>
      <c r="G20" s="37">
        <f>'WEEKLY COMPETITIVE REPORT'!G20</f>
        <v>3</v>
      </c>
      <c r="H20" s="37">
        <f>'WEEKLY COMPETITIVE REPORT'!H20</f>
        <v>17</v>
      </c>
      <c r="I20" s="14">
        <f>'WEEKLY COMPETITIVE REPORT'!I20/Y4</f>
        <v>6723.646723646724</v>
      </c>
      <c r="J20" s="14">
        <f>'WEEKLY COMPETITIVE REPORT'!J20/Y4</f>
        <v>19182.336182336185</v>
      </c>
      <c r="K20" s="22">
        <f>'WEEKLY COMPETITIVE REPORT'!K20</f>
        <v>960</v>
      </c>
      <c r="L20" s="22">
        <f>'WEEKLY COMPETITIVE REPORT'!L20</f>
        <v>2577</v>
      </c>
      <c r="M20" s="64">
        <f>'WEEKLY COMPETITIVE REPORT'!M20</f>
        <v>-64.94875983959602</v>
      </c>
      <c r="N20" s="14">
        <f t="shared" si="0"/>
        <v>395.5086308027485</v>
      </c>
      <c r="O20" s="37">
        <f>'WEEKLY COMPETITIVE REPORT'!O20</f>
        <v>17</v>
      </c>
      <c r="P20" s="14">
        <f>'WEEKLY COMPETITIVE REPORT'!P20/Y4</f>
        <v>8656.695156695157</v>
      </c>
      <c r="Q20" s="14">
        <f>'WEEKLY COMPETITIVE REPORT'!Q20/Y4</f>
        <v>23836.182336182337</v>
      </c>
      <c r="R20" s="22">
        <f>'WEEKLY COMPETITIVE REPORT'!R20</f>
        <v>1306</v>
      </c>
      <c r="S20" s="22">
        <f>'WEEKLY COMPETITIVE REPORT'!S20</f>
        <v>3372</v>
      </c>
      <c r="T20" s="64">
        <f>'WEEKLY COMPETITIVE REPORT'!T20</f>
        <v>-63.6825434769617</v>
      </c>
      <c r="U20" s="14">
        <f>'WEEKLY COMPETITIVE REPORT'!U20/Y4</f>
        <v>57967.23646723647</v>
      </c>
      <c r="V20" s="14">
        <f t="shared" si="1"/>
        <v>509.21736215853866</v>
      </c>
      <c r="W20" s="25">
        <f t="shared" si="2"/>
        <v>66623.93162393162</v>
      </c>
      <c r="X20" s="22">
        <f>'WEEKLY COMPETITIVE REPORT'!X20</f>
        <v>8283</v>
      </c>
      <c r="Y20" s="56">
        <f>'WEEKLY COMPETITIVE REPORT'!Y20</f>
        <v>9589</v>
      </c>
    </row>
    <row r="21" spans="1:25" ht="12.75">
      <c r="A21" s="50">
        <v>8</v>
      </c>
      <c r="B21" s="4">
        <f>'WEEKLY COMPETITIVE REPORT'!B21</f>
        <v>5</v>
      </c>
      <c r="C21" s="4" t="str">
        <f>'WEEKLY COMPETITIVE REPORT'!C21</f>
        <v>I DON'T KNOW HOW SHE DOES IT</v>
      </c>
      <c r="D21" s="4" t="str">
        <f>'WEEKLY COMPETITIVE REPORT'!D21</f>
        <v>LE KAKO JI TO USPE</v>
      </c>
      <c r="E21" s="4" t="str">
        <f>'WEEKLY COMPETITIVE REPORT'!E21</f>
        <v>IND</v>
      </c>
      <c r="F21" s="4" t="str">
        <f>'WEEKLY COMPETITIVE REPORT'!F21</f>
        <v>Cinemania</v>
      </c>
      <c r="G21" s="37">
        <f>'WEEKLY COMPETITIVE REPORT'!G21</f>
        <v>3</v>
      </c>
      <c r="H21" s="37">
        <f>'WEEKLY COMPETITIVE REPORT'!H21</f>
        <v>9</v>
      </c>
      <c r="I21" s="14">
        <f>'WEEKLY COMPETITIVE REPORT'!I21/Y4</f>
        <v>5762.108262108262</v>
      </c>
      <c r="J21" s="14">
        <f>'WEEKLY COMPETITIVE REPORT'!J21/Y4</f>
        <v>13746.438746438747</v>
      </c>
      <c r="K21" s="22">
        <f>'WEEKLY COMPETITIVE REPORT'!K21</f>
        <v>802</v>
      </c>
      <c r="L21" s="22">
        <f>'WEEKLY COMPETITIVE REPORT'!L21</f>
        <v>1894</v>
      </c>
      <c r="M21" s="64">
        <f>'WEEKLY COMPETITIVE REPORT'!M21</f>
        <v>-58.082901554404145</v>
      </c>
      <c r="N21" s="14">
        <f aca="true" t="shared" si="3" ref="N21:N33">I21/H21</f>
        <v>640.2342513453625</v>
      </c>
      <c r="O21" s="37">
        <f>'WEEKLY COMPETITIVE REPORT'!O21</f>
        <v>9</v>
      </c>
      <c r="P21" s="14">
        <f>'WEEKLY COMPETITIVE REPORT'!P21/Y4</f>
        <v>8575.498575498576</v>
      </c>
      <c r="Q21" s="14">
        <f>'WEEKLY COMPETITIVE REPORT'!Q21/Y4</f>
        <v>18262.108262108264</v>
      </c>
      <c r="R21" s="22">
        <f>'WEEKLY COMPETITIVE REPORT'!R21</f>
        <v>1315</v>
      </c>
      <c r="S21" s="22">
        <f>'WEEKLY COMPETITIVE REPORT'!S21</f>
        <v>2756</v>
      </c>
      <c r="T21" s="64">
        <f>'WEEKLY COMPETITIVE REPORT'!T21</f>
        <v>-53.042121684867396</v>
      </c>
      <c r="U21" s="14">
        <f>'WEEKLY COMPETITIVE REPORT'!U21/Y4</f>
        <v>47418.80341880342</v>
      </c>
      <c r="V21" s="14">
        <f aca="true" t="shared" si="4" ref="V21:V33">P21/O21</f>
        <v>952.8331750553973</v>
      </c>
      <c r="W21" s="25">
        <f aca="true" t="shared" si="5" ref="W21:W33">P21+U21</f>
        <v>55994.301994302</v>
      </c>
      <c r="X21" s="22">
        <f>'WEEKLY COMPETITIVE REPORT'!X21</f>
        <v>7600</v>
      </c>
      <c r="Y21" s="56">
        <f>'WEEKLY COMPETITIVE REPORT'!Y21</f>
        <v>8915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IMMORTALS</v>
      </c>
      <c r="D22" s="4" t="str">
        <f>'WEEKLY COMPETITIVE REPORT'!D22</f>
        <v>NESMRTNI</v>
      </c>
      <c r="E22" s="4" t="str">
        <f>'WEEKLY COMPETITIVE REPORT'!E22</f>
        <v>IND</v>
      </c>
      <c r="F22" s="4" t="str">
        <f>'WEEKLY COMPETITIVE REPORT'!F22</f>
        <v>Karantanija</v>
      </c>
      <c r="G22" s="37">
        <f>'WEEKLY COMPETITIVE REPORT'!G22</f>
        <v>5</v>
      </c>
      <c r="H22" s="37">
        <f>'WEEKLY COMPETITIVE REPORT'!H22</f>
        <v>13</v>
      </c>
      <c r="I22" s="14">
        <f>'WEEKLY COMPETITIVE REPORT'!I22/Y4</f>
        <v>6101.139601139602</v>
      </c>
      <c r="J22" s="14">
        <f>'WEEKLY COMPETITIVE REPORT'!J22/Y4</f>
        <v>12601.139601139603</v>
      </c>
      <c r="K22" s="22">
        <f>'WEEKLY COMPETITIVE REPORT'!K22</f>
        <v>766</v>
      </c>
      <c r="L22" s="22">
        <f>'WEEKLY COMPETITIVE REPORT'!L22</f>
        <v>1555</v>
      </c>
      <c r="M22" s="64">
        <f>'WEEKLY COMPETITIVE REPORT'!M22</f>
        <v>-51.58263621976034</v>
      </c>
      <c r="N22" s="14">
        <f t="shared" si="3"/>
        <v>469.31843085689246</v>
      </c>
      <c r="O22" s="37">
        <f>'WEEKLY COMPETITIVE REPORT'!O22</f>
        <v>13</v>
      </c>
      <c r="P22" s="14">
        <f>'WEEKLY COMPETITIVE REPORT'!P22/Y4</f>
        <v>8182.336182336183</v>
      </c>
      <c r="Q22" s="14">
        <f>'WEEKLY COMPETITIVE REPORT'!Q22/Y4</f>
        <v>17316.239316239316</v>
      </c>
      <c r="R22" s="22">
        <f>'WEEKLY COMPETITIVE REPORT'!R22</f>
        <v>1111</v>
      </c>
      <c r="S22" s="22">
        <f>'WEEKLY COMPETITIVE REPORT'!S22</f>
        <v>2335</v>
      </c>
      <c r="T22" s="64">
        <f>'WEEKLY COMPETITIVE REPORT'!T22</f>
        <v>-52.74761434682461</v>
      </c>
      <c r="U22" s="14">
        <f>'WEEKLY COMPETITIVE REPORT'!U22/Y4</f>
        <v>147712.2507122507</v>
      </c>
      <c r="V22" s="14">
        <f t="shared" si="4"/>
        <v>629.4104755643218</v>
      </c>
      <c r="W22" s="25">
        <f t="shared" si="5"/>
        <v>155894.5868945869</v>
      </c>
      <c r="X22" s="22">
        <f>'WEEKLY COMPETITIVE REPORT'!X22</f>
        <v>20075</v>
      </c>
      <c r="Y22" s="56">
        <f>'WEEKLY COMPETITIVE REPORT'!Y22</f>
        <v>21186</v>
      </c>
    </row>
    <row r="23" spans="1:25" ht="12.75">
      <c r="A23" s="50">
        <v>10</v>
      </c>
      <c r="B23" s="4">
        <f>'WEEKLY COMPETITIVE REPORT'!B23</f>
        <v>14</v>
      </c>
      <c r="C23" s="4" t="str">
        <f>'WEEKLY COMPETITIVE REPORT'!C23</f>
        <v>THE SMURFS</v>
      </c>
      <c r="D23" s="4" t="str">
        <f>'WEEKLY COMPETITIVE REPORT'!D23</f>
        <v>SMRKCI 3D</v>
      </c>
      <c r="E23" s="4" t="str">
        <f>'WEEKLY COMPETITIVE REPORT'!E23</f>
        <v>SONY</v>
      </c>
      <c r="F23" s="4" t="str">
        <f>'WEEKLY COMPETITIVE REPORT'!F23</f>
        <v>CF</v>
      </c>
      <c r="G23" s="37">
        <f>'WEEKLY COMPETITIVE REPORT'!G23</f>
        <v>17</v>
      </c>
      <c r="H23" s="37">
        <f>'WEEKLY COMPETITIVE REPORT'!H23</f>
        <v>19</v>
      </c>
      <c r="I23" s="14">
        <f>'WEEKLY COMPETITIVE REPORT'!I23/Y4</f>
        <v>4235.042735042735</v>
      </c>
      <c r="J23" s="14">
        <f>'WEEKLY COMPETITIVE REPORT'!J23/Y4</f>
        <v>2415.954415954416</v>
      </c>
      <c r="K23" s="22">
        <f>'WEEKLY COMPETITIVE REPORT'!K23</f>
        <v>626</v>
      </c>
      <c r="L23" s="22">
        <f>'WEEKLY COMPETITIVE REPORT'!L23</f>
        <v>413</v>
      </c>
      <c r="M23" s="64">
        <f>'WEEKLY COMPETITIVE REPORT'!M23</f>
        <v>75.29481132075472</v>
      </c>
      <c r="N23" s="14">
        <f t="shared" si="3"/>
        <v>222.8969860548808</v>
      </c>
      <c r="O23" s="37">
        <f>'WEEKLY COMPETITIVE REPORT'!O23</f>
        <v>19</v>
      </c>
      <c r="P23" s="14">
        <f>'WEEKLY COMPETITIVE REPORT'!P23/Y4</f>
        <v>7648.148148148149</v>
      </c>
      <c r="Q23" s="14">
        <f>'WEEKLY COMPETITIVE REPORT'!Q23/Y4</f>
        <v>2477.2079772079774</v>
      </c>
      <c r="R23" s="22">
        <f>'WEEKLY COMPETITIVE REPORT'!R23</f>
        <v>1247</v>
      </c>
      <c r="S23" s="22">
        <f>'WEEKLY COMPETITIVE REPORT'!S23</f>
        <v>423</v>
      </c>
      <c r="T23" s="64">
        <f>'WEEKLY COMPETITIVE REPORT'!T23</f>
        <v>208.74065554916615</v>
      </c>
      <c r="U23" s="14">
        <f>'WEEKLY COMPETITIVE REPORT'!U23/Y4</f>
        <v>1378108.2621082622</v>
      </c>
      <c r="V23" s="14">
        <f t="shared" si="4"/>
        <v>402.53411306042887</v>
      </c>
      <c r="W23" s="25">
        <f t="shared" si="5"/>
        <v>1385756.4102564103</v>
      </c>
      <c r="X23" s="22">
        <f>'WEEKLY COMPETITIVE REPORT'!X23</f>
        <v>203588</v>
      </c>
      <c r="Y23" s="56">
        <f>'WEEKLY COMPETITIVE REPORT'!Y23</f>
        <v>204835</v>
      </c>
    </row>
    <row r="24" spans="1:25" ht="12.75">
      <c r="A24" s="50">
        <v>11</v>
      </c>
      <c r="B24" s="4" t="str">
        <f>'WEEKLY COMPETITIVE REPORT'!B24</f>
        <v>New</v>
      </c>
      <c r="C24" s="4" t="str">
        <f>'WEEKLY COMPETITIVE REPORT'!C24</f>
        <v>THE HELP</v>
      </c>
      <c r="D24" s="4" t="str">
        <f>'WEEKLY COMPETITIVE REPORT'!D24</f>
        <v>SLUŽKINJE</v>
      </c>
      <c r="E24" s="4" t="str">
        <f>'WEEKLY COMPETITIVE REPORT'!E24</f>
        <v>BVI</v>
      </c>
      <c r="F24" s="4" t="str">
        <f>'WEEKLY COMPETITIVE REPORT'!F24</f>
        <v>CENEX</v>
      </c>
      <c r="G24" s="37">
        <f>'WEEKLY COMPETITIVE REPORT'!G24</f>
        <v>1</v>
      </c>
      <c r="H24" s="37">
        <f>'WEEKLY COMPETITIVE REPORT'!H24</f>
        <v>5</v>
      </c>
      <c r="I24" s="14">
        <f>'WEEKLY COMPETITIVE REPORT'!I24/Y4</f>
        <v>4715.0997150997155</v>
      </c>
      <c r="J24" s="14">
        <f>'WEEKLY COMPETITIVE REPORT'!J24/Y4</f>
        <v>0</v>
      </c>
      <c r="K24" s="22">
        <f>'WEEKLY COMPETITIVE REPORT'!K24</f>
        <v>616</v>
      </c>
      <c r="L24" s="22">
        <f>'WEEKLY COMPETITIVE REPORT'!L24</f>
        <v>0</v>
      </c>
      <c r="M24" s="64">
        <f>'WEEKLY COMPETITIVE REPORT'!M24</f>
        <v>0</v>
      </c>
      <c r="N24" s="14">
        <f t="shared" si="3"/>
        <v>943.0199430199431</v>
      </c>
      <c r="O24" s="37">
        <f>'WEEKLY COMPETITIVE REPORT'!O24</f>
        <v>5</v>
      </c>
      <c r="P24" s="14">
        <f>'WEEKLY COMPETITIVE REPORT'!P24/Y4</f>
        <v>7487.179487179487</v>
      </c>
      <c r="Q24" s="14">
        <f>'WEEKLY COMPETITIVE REPORT'!Q24/Y4</f>
        <v>0</v>
      </c>
      <c r="R24" s="22">
        <f>'WEEKLY COMPETITIVE REPORT'!R24</f>
        <v>1099</v>
      </c>
      <c r="S24" s="22">
        <f>'WEEKLY COMPETITIVE REPORT'!S24</f>
        <v>0</v>
      </c>
      <c r="T24" s="64">
        <f>'WEEKLY COMPETITIVE REPORT'!T24</f>
        <v>0</v>
      </c>
      <c r="U24" s="14">
        <f>'WEEKLY COMPETITIVE REPORT'!U24/Y4</f>
        <v>0</v>
      </c>
      <c r="V24" s="14">
        <f t="shared" si="4"/>
        <v>1497.4358974358975</v>
      </c>
      <c r="W24" s="25">
        <f t="shared" si="5"/>
        <v>7487.179487179487</v>
      </c>
      <c r="X24" s="22">
        <f>'WEEKLY COMPETITIVE REPORT'!X24</f>
        <v>0</v>
      </c>
      <c r="Y24" s="56">
        <f>'WEEKLY COMPETITIVE REPORT'!Y24</f>
        <v>1099</v>
      </c>
    </row>
    <row r="25" spans="1:25" ht="12.75">
      <c r="A25" s="50">
        <v>12</v>
      </c>
      <c r="B25" s="4">
        <f>'WEEKLY COMPETITIVE REPORT'!B25</f>
        <v>7</v>
      </c>
      <c r="C25" s="4" t="str">
        <f>'WEEKLY COMPETITIVE REPORT'!C25</f>
        <v>MONEYBALL</v>
      </c>
      <c r="D25" s="4" t="str">
        <f>'WEEKLY COMPETITIVE REPORT'!D25</f>
        <v>ZMAGOVALEC</v>
      </c>
      <c r="E25" s="4" t="str">
        <f>'WEEKLY COMPETITIVE REPORT'!E25</f>
        <v>SONY</v>
      </c>
      <c r="F25" s="4" t="str">
        <f>'WEEKLY COMPETITIVE REPORT'!F25</f>
        <v>CF</v>
      </c>
      <c r="G25" s="37">
        <f>'WEEKLY COMPETITIVE REPORT'!G25</f>
        <v>2</v>
      </c>
      <c r="H25" s="37">
        <f>'WEEKLY COMPETITIVE REPORT'!H25</f>
        <v>5</v>
      </c>
      <c r="I25" s="14">
        <f>'WEEKLY COMPETITIVE REPORT'!I25/Y4</f>
        <v>4816.239316239316</v>
      </c>
      <c r="J25" s="14">
        <f>'WEEKLY COMPETITIVE REPORT'!J25/Y4</f>
        <v>8356.125356125356</v>
      </c>
      <c r="K25" s="22">
        <f>'WEEKLY COMPETITIVE REPORT'!K25</f>
        <v>626</v>
      </c>
      <c r="L25" s="22">
        <f>'WEEKLY COMPETITIVE REPORT'!L25</f>
        <v>1109</v>
      </c>
      <c r="M25" s="64">
        <f>'WEEKLY COMPETITIVE REPORT'!M25</f>
        <v>-42.362768496420045</v>
      </c>
      <c r="N25" s="14">
        <f t="shared" si="3"/>
        <v>963.2478632478633</v>
      </c>
      <c r="O25" s="37">
        <f>'WEEKLY COMPETITIVE REPORT'!O25</f>
        <v>5</v>
      </c>
      <c r="P25" s="14">
        <f>'WEEKLY COMPETITIVE REPORT'!P25/Y4</f>
        <v>7304.843304843305</v>
      </c>
      <c r="Q25" s="14">
        <f>'WEEKLY COMPETITIVE REPORT'!Q25/Y4</f>
        <v>13009.97150997151</v>
      </c>
      <c r="R25" s="22">
        <f>'WEEKLY COMPETITIVE REPORT'!R25</f>
        <v>1025</v>
      </c>
      <c r="S25" s="22">
        <f>'WEEKLY COMPETITIVE REPORT'!S25</f>
        <v>1898</v>
      </c>
      <c r="T25" s="64">
        <f>'WEEKLY COMPETITIVE REPORT'!T25</f>
        <v>-43.85196540019709</v>
      </c>
      <c r="U25" s="14">
        <f>'WEEKLY COMPETITIVE REPORT'!U25/Y4</f>
        <v>13009.97150997151</v>
      </c>
      <c r="V25" s="14">
        <f t="shared" si="4"/>
        <v>1460.968660968661</v>
      </c>
      <c r="W25" s="25">
        <f t="shared" si="5"/>
        <v>20314.814814814818</v>
      </c>
      <c r="X25" s="22">
        <f>'WEEKLY COMPETITIVE REPORT'!X25</f>
        <v>1898</v>
      </c>
      <c r="Y25" s="56">
        <f>'WEEKLY COMPETITIVE REPORT'!Y25</f>
        <v>2923</v>
      </c>
    </row>
    <row r="26" spans="1:25" ht="12.75" customHeight="1">
      <c r="A26" s="50">
        <v>13</v>
      </c>
      <c r="B26" s="4">
        <f>'WEEKLY COMPETITIVE REPORT'!B26</f>
        <v>9</v>
      </c>
      <c r="C26" s="4" t="str">
        <f>'WEEKLY COMPETITIVE REPORT'!C26</f>
        <v>IN TIME</v>
      </c>
      <c r="D26" s="4" t="str">
        <f>'WEEKLY COMPETITIVE REPORT'!D26</f>
        <v>TRGOVCI S ČASOM</v>
      </c>
      <c r="E26" s="4" t="str">
        <f>'WEEKLY COMPETITIVE REPORT'!E26</f>
        <v>FOX</v>
      </c>
      <c r="F26" s="4" t="str">
        <f>'WEEKLY COMPETITIVE REPORT'!F26</f>
        <v>Blitz</v>
      </c>
      <c r="G26" s="37">
        <f>'WEEKLY COMPETITIVE REPORT'!G26</f>
        <v>6</v>
      </c>
      <c r="H26" s="37">
        <f>'WEEKLY COMPETITIVE REPORT'!H26</f>
        <v>6</v>
      </c>
      <c r="I26" s="14">
        <f>'WEEKLY COMPETITIVE REPORT'!I26/Y4</f>
        <v>3579.77207977208</v>
      </c>
      <c r="J26" s="14">
        <f>'WEEKLY COMPETITIVE REPORT'!J26/Y4</f>
        <v>8772.079772079773</v>
      </c>
      <c r="K26" s="22">
        <f>'WEEKLY COMPETITIVE REPORT'!K26</f>
        <v>492</v>
      </c>
      <c r="L26" s="22">
        <f>'WEEKLY COMPETITIVE REPORT'!L26</f>
        <v>1228</v>
      </c>
      <c r="M26" s="64">
        <f>'WEEKLY COMPETITIVE REPORT'!M26</f>
        <v>-59.19129587528418</v>
      </c>
      <c r="N26" s="14">
        <f t="shared" si="3"/>
        <v>596.6286799620133</v>
      </c>
      <c r="O26" s="37">
        <f>'WEEKLY COMPETITIVE REPORT'!O26</f>
        <v>6</v>
      </c>
      <c r="P26" s="14">
        <f>'WEEKLY COMPETITIVE REPORT'!P26/Y4</f>
        <v>5091.168091168091</v>
      </c>
      <c r="Q26" s="14">
        <f>'WEEKLY COMPETITIVE REPORT'!Q26/Y4</f>
        <v>12396.011396011398</v>
      </c>
      <c r="R26" s="22">
        <f>'WEEKLY COMPETITIVE REPORT'!R26</f>
        <v>739</v>
      </c>
      <c r="S26" s="22">
        <f>'WEEKLY COMPETITIVE REPORT'!S26</f>
        <v>1872</v>
      </c>
      <c r="T26" s="64">
        <f>'WEEKLY COMPETITIVE REPORT'!T26</f>
        <v>-58.92898184325443</v>
      </c>
      <c r="U26" s="14">
        <f>'WEEKLY COMPETITIVE REPORT'!U26/Y4</f>
        <v>98388.88888888889</v>
      </c>
      <c r="V26" s="14">
        <f t="shared" si="4"/>
        <v>848.5280151946819</v>
      </c>
      <c r="W26" s="25">
        <f t="shared" si="5"/>
        <v>103480.05698005698</v>
      </c>
      <c r="X26" s="22">
        <f>'WEEKLY COMPETITIVE REPORT'!X26</f>
        <v>15311</v>
      </c>
      <c r="Y26" s="56">
        <f>'WEEKLY COMPETITIVE REPORT'!Y26</f>
        <v>16050</v>
      </c>
    </row>
    <row r="27" spans="1:25" ht="12.75" customHeight="1">
      <c r="A27" s="50">
        <v>14</v>
      </c>
      <c r="B27" s="4">
        <f>'WEEKLY COMPETITIVE REPORT'!B27</f>
        <v>12</v>
      </c>
      <c r="C27" s="4" t="str">
        <f>'WEEKLY COMPETITIVE REPORT'!C27</f>
        <v>LE PIEL QUE HABITO</v>
      </c>
      <c r="D27" s="4" t="str">
        <f>'WEEKLY COMPETITIVE REPORT'!D27</f>
        <v>KOŽA, V KATERI ŽIVIM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4</v>
      </c>
      <c r="H27" s="37">
        <f>'WEEKLY COMPETITIVE REPORT'!H27</f>
        <v>2</v>
      </c>
      <c r="I27" s="14">
        <f>'WEEKLY COMPETITIVE REPORT'!I27/Y4</f>
        <v>1292.0227920227921</v>
      </c>
      <c r="J27" s="14">
        <f>'WEEKLY COMPETITIVE REPORT'!J27/Y17</f>
        <v>0.03242610697972897</v>
      </c>
      <c r="K27" s="22">
        <f>'WEEKLY COMPETITIVE REPORT'!K27</f>
        <v>175</v>
      </c>
      <c r="L27" s="22">
        <f>'WEEKLY COMPETITIVE REPORT'!L27</f>
        <v>343</v>
      </c>
      <c r="M27" s="64">
        <f>'WEEKLY COMPETITIVE REPORT'!M27</f>
        <v>-47.206053550640284</v>
      </c>
      <c r="N27" s="14">
        <f t="shared" si="3"/>
        <v>646.0113960113961</v>
      </c>
      <c r="O27" s="37">
        <f>'WEEKLY COMPETITIVE REPORT'!O27</f>
        <v>2</v>
      </c>
      <c r="P27" s="14">
        <f>'WEEKLY COMPETITIVE REPORT'!P27/Y4</f>
        <v>2031.3390313390314</v>
      </c>
      <c r="Q27" s="14">
        <f>'WEEKLY COMPETITIVE REPORT'!Q27/Y17</f>
        <v>0.048903401155109286</v>
      </c>
      <c r="R27" s="22">
        <f>'WEEKLY COMPETITIVE REPORT'!R27</f>
        <v>293</v>
      </c>
      <c r="S27" s="22">
        <f>'WEEKLY COMPETITIVE REPORT'!S27</f>
        <v>545</v>
      </c>
      <c r="T27" s="64">
        <f>'WEEKLY COMPETITIVE REPORT'!T27</f>
        <v>-44.9633346198379</v>
      </c>
      <c r="U27" s="14">
        <f>'WEEKLY COMPETITIVE REPORT'!U27/Y17</f>
        <v>0.1952172435921634</v>
      </c>
      <c r="V27" s="14">
        <f t="shared" si="4"/>
        <v>1015.6695156695157</v>
      </c>
      <c r="W27" s="25">
        <f t="shared" si="5"/>
        <v>2031.5342485826236</v>
      </c>
      <c r="X27" s="22">
        <f>'WEEKLY COMPETITIVE REPORT'!X27</f>
        <v>2137</v>
      </c>
      <c r="Y27" s="56">
        <f>'WEEKLY COMPETITIVE REPORT'!Y27</f>
        <v>2430</v>
      </c>
    </row>
    <row r="28" spans="1:25" ht="12.75">
      <c r="A28" s="50">
        <v>15</v>
      </c>
      <c r="B28" s="4">
        <f>'WEEKLY COMPETITIVE REPORT'!B28</f>
        <v>11</v>
      </c>
      <c r="C28" s="4" t="str">
        <f>'WEEKLY COMPETITIVE REPORT'!C28</f>
        <v>STANJE ŠOKA</v>
      </c>
      <c r="D28" s="4" t="str">
        <f>'WEEKLY COMPETITIVE REPORT'!D28</f>
        <v>STANJE ŠOKA</v>
      </c>
      <c r="E28" s="4" t="str">
        <f>'WEEKLY COMPETITIVE REPORT'!E28</f>
        <v>DOMEST</v>
      </c>
      <c r="F28" s="4" t="str">
        <f>'WEEKLY COMPETITIVE REPORT'!F28</f>
        <v>Cinemania</v>
      </c>
      <c r="G28" s="37">
        <f>'WEEKLY COMPETITIVE REPORT'!G28</f>
        <v>5</v>
      </c>
      <c r="H28" s="37">
        <f>'WEEKLY COMPETITIVE REPORT'!H28</f>
        <v>10</v>
      </c>
      <c r="I28" s="14">
        <f>'WEEKLY COMPETITIVE REPORT'!I28/Y4</f>
        <v>1260.6837606837607</v>
      </c>
      <c r="J28" s="14">
        <f>'WEEKLY COMPETITIVE REPORT'!J28/Y17</f>
        <v>0.047582197727530105</v>
      </c>
      <c r="K28" s="22">
        <f>'WEEKLY COMPETITIVE REPORT'!K28</f>
        <v>197</v>
      </c>
      <c r="L28" s="22">
        <f>'WEEKLY COMPETITIVE REPORT'!L28</f>
        <v>495</v>
      </c>
      <c r="M28" s="64">
        <f>'WEEKLY COMPETITIVE REPORT'!M28</f>
        <v>-64.89488298294327</v>
      </c>
      <c r="N28" s="14">
        <f t="shared" si="3"/>
        <v>126.06837606837607</v>
      </c>
      <c r="O28" s="37">
        <f>'WEEKLY COMPETITIVE REPORT'!O28</f>
        <v>10</v>
      </c>
      <c r="P28" s="14">
        <f>'WEEKLY COMPETITIVE REPORT'!P28/Y4</f>
        <v>1552.7065527065529</v>
      </c>
      <c r="Q28" s="14">
        <f>'WEEKLY COMPETITIVE REPORT'!Q28/Y17</f>
        <v>0.07568608206560719</v>
      </c>
      <c r="R28" s="22">
        <f>'WEEKLY COMPETITIVE REPORT'!R28</f>
        <v>258</v>
      </c>
      <c r="S28" s="22">
        <f>'WEEKLY COMPETITIVE REPORT'!S28</f>
        <v>854</v>
      </c>
      <c r="T28" s="64">
        <f>'WEEKLY COMPETITIVE REPORT'!T28</f>
        <v>-72.81795511221945</v>
      </c>
      <c r="U28" s="14">
        <f>'WEEKLY COMPETITIVE REPORT'!U28/Y17</f>
        <v>0.767826809104979</v>
      </c>
      <c r="V28" s="14">
        <f t="shared" si="4"/>
        <v>155.27065527065528</v>
      </c>
      <c r="W28" s="25">
        <f t="shared" si="5"/>
        <v>1553.4743795156578</v>
      </c>
      <c r="X28" s="22">
        <f>'WEEKLY COMPETITIVE REPORT'!X28</f>
        <v>9651</v>
      </c>
      <c r="Y28" s="56">
        <f>'WEEKLY COMPETITIVE REPORT'!Y28</f>
        <v>9909</v>
      </c>
    </row>
    <row r="29" spans="1:25" ht="12.75">
      <c r="A29" s="50">
        <v>16</v>
      </c>
      <c r="B29" s="4">
        <f>'WEEKLY COMPETITIVE REPORT'!B29</f>
        <v>10</v>
      </c>
      <c r="C29" s="4" t="str">
        <f>'WEEKLY COMPETITIVE REPORT'!C29</f>
        <v>ADVENTURES OF TINTIN 3D</v>
      </c>
      <c r="D29" s="4" t="str">
        <f>'WEEKLY COMPETITIVE REPORT'!D29</f>
        <v>TINTIN IN NJEGOVE PUSTOLOVŠČINE 3D</v>
      </c>
      <c r="E29" s="4" t="str">
        <f>'WEEKLY COMPETITIVE REPORT'!E29</f>
        <v>SONY</v>
      </c>
      <c r="F29" s="4" t="str">
        <f>'WEEKLY COMPETITIVE REPORT'!F29</f>
        <v>CF</v>
      </c>
      <c r="G29" s="37">
        <f>'WEEKLY COMPETITIVE REPORT'!G29</f>
        <v>6</v>
      </c>
      <c r="H29" s="37">
        <f>'WEEKLY COMPETITIVE REPORT'!H29</f>
        <v>8</v>
      </c>
      <c r="I29" s="14">
        <f>'WEEKLY COMPETITIVE REPORT'!I29/Y4</f>
        <v>1292.0227920227921</v>
      </c>
      <c r="J29" s="14">
        <f>'WEEKLY COMPETITIVE REPORT'!J29/Y17</f>
        <v>0.07419500962591069</v>
      </c>
      <c r="K29" s="22">
        <f>'WEEKLY COMPETITIVE REPORT'!K29</f>
        <v>220</v>
      </c>
      <c r="L29" s="22">
        <f>'WEEKLY COMPETITIVE REPORT'!L29</f>
        <v>730</v>
      </c>
      <c r="M29" s="64">
        <f>'WEEKLY COMPETITIVE REPORT'!M29</f>
        <v>-76.92699058763674</v>
      </c>
      <c r="N29" s="14">
        <f t="shared" si="3"/>
        <v>161.50284900284902</v>
      </c>
      <c r="O29" s="37">
        <f>'WEEKLY COMPETITIVE REPORT'!O29</f>
        <v>8</v>
      </c>
      <c r="P29" s="14">
        <f>'WEEKLY COMPETITIVE REPORT'!P29/Y4</f>
        <v>1329.059829059829</v>
      </c>
      <c r="Q29" s="14">
        <f>'WEEKLY COMPETITIVE REPORT'!Q29/Y17</f>
        <v>0.08953984372050885</v>
      </c>
      <c r="R29" s="22">
        <f>'WEEKLY COMPETITIVE REPORT'!R29</f>
        <v>228</v>
      </c>
      <c r="S29" s="22">
        <f>'WEEKLY COMPETITIVE REPORT'!S29</f>
        <v>936</v>
      </c>
      <c r="T29" s="64">
        <f>'WEEKLY COMPETITIVE REPORT'!T29</f>
        <v>-80.33305227655987</v>
      </c>
      <c r="U29" s="14">
        <f>'WEEKLY COMPETITIVE REPORT'!U29/Y4</f>
        <v>83754.98575498576</v>
      </c>
      <c r="V29" s="14">
        <f t="shared" si="4"/>
        <v>166.13247863247864</v>
      </c>
      <c r="W29" s="25">
        <f t="shared" si="5"/>
        <v>85084.04558404558</v>
      </c>
      <c r="X29" s="22">
        <f>'WEEKLY COMPETITIVE REPORT'!X29</f>
        <v>11700</v>
      </c>
      <c r="Y29" s="56">
        <f>'WEEKLY COMPETITIVE REPORT'!Y29</f>
        <v>11928</v>
      </c>
    </row>
    <row r="30" spans="1:25" ht="12.75">
      <c r="A30" s="51">
        <v>17</v>
      </c>
      <c r="B30" s="4">
        <f>'WEEKLY COMPETITIVE REPORT'!B30</f>
        <v>13</v>
      </c>
      <c r="C30" s="4" t="str">
        <f>'WEEKLY COMPETITIVE REPORT'!C30</f>
        <v>WINX CLUB</v>
      </c>
      <c r="D30" s="4" t="str">
        <f>'WEEKLY COMPETITIVE REPORT'!D30</f>
        <v>WINX CLUB</v>
      </c>
      <c r="E30" s="4" t="str">
        <f>'WEEKLY COMPETITIVE REPORT'!E30</f>
        <v>IND</v>
      </c>
      <c r="F30" s="4" t="str">
        <f>'WEEKLY COMPETITIVE REPORT'!F30</f>
        <v>Karantanija</v>
      </c>
      <c r="G30" s="37">
        <f>'WEEKLY COMPETITIVE REPORT'!G30</f>
        <v>8</v>
      </c>
      <c r="H30" s="37">
        <f>'WEEKLY COMPETITIVE REPORT'!H30</f>
        <v>15</v>
      </c>
      <c r="I30" s="14">
        <f>'WEEKLY COMPETITIVE REPORT'!I30/Y4</f>
        <v>860.3988603988605</v>
      </c>
      <c r="J30" s="14">
        <f>'WEEKLY COMPETITIVE REPORT'!J30/Y17</f>
        <v>0.03140689290702503</v>
      </c>
      <c r="K30" s="22">
        <f>'WEEKLY COMPETITIVE REPORT'!K30</f>
        <v>131</v>
      </c>
      <c r="L30" s="22">
        <f>'WEEKLY COMPETITIVE REPORT'!L30</f>
        <v>351</v>
      </c>
      <c r="M30" s="64">
        <f>'WEEKLY COMPETITIVE REPORT'!M30</f>
        <v>-63.70192307692308</v>
      </c>
      <c r="N30" s="14">
        <f t="shared" si="3"/>
        <v>57.3599240265907</v>
      </c>
      <c r="O30" s="37">
        <f>'WEEKLY COMPETITIVE REPORT'!O30</f>
        <v>15</v>
      </c>
      <c r="P30" s="14">
        <f>'WEEKLY COMPETITIVE REPORT'!P30/Y4</f>
        <v>1058.4045584045584</v>
      </c>
      <c r="Q30" s="14">
        <f>'WEEKLY COMPETITIVE REPORT'!Q30/Y17</f>
        <v>0.04176890264618172</v>
      </c>
      <c r="R30" s="22">
        <f>'WEEKLY COMPETITIVE REPORT'!R30</f>
        <v>163</v>
      </c>
      <c r="S30" s="22">
        <f>'WEEKLY COMPETITIVE REPORT'!S30</f>
        <v>479</v>
      </c>
      <c r="T30" s="64">
        <f>'WEEKLY COMPETITIVE REPORT'!T30</f>
        <v>-66.42566651604157</v>
      </c>
      <c r="U30" s="14">
        <f>'WEEKLY COMPETITIVE REPORT'!U30/Y4</f>
        <v>238068.3760683761</v>
      </c>
      <c r="V30" s="14">
        <f t="shared" si="4"/>
        <v>70.56030389363723</v>
      </c>
      <c r="W30" s="25">
        <f t="shared" si="5"/>
        <v>239126.78062678064</v>
      </c>
      <c r="X30" s="22">
        <f>'WEEKLY COMPETITIVE REPORT'!X30</f>
        <v>34069</v>
      </c>
      <c r="Y30" s="56">
        <f>'WEEKLY COMPETITIVE REPORT'!Y30</f>
        <v>34232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170</v>
      </c>
      <c r="I34" s="32">
        <f>SUM(I14:I33)</f>
        <v>188793.4472934473</v>
      </c>
      <c r="J34" s="31">
        <f>SUM(J14:J33)</f>
        <v>152856.3109663326</v>
      </c>
      <c r="K34" s="31">
        <f>SUM(K14:K33)</f>
        <v>26190</v>
      </c>
      <c r="L34" s="31">
        <f>SUM(L14:L33)</f>
        <v>23359</v>
      </c>
      <c r="M34" s="64">
        <f>'WEEKLY COMPETITIVE REPORT'!M34</f>
        <v>-43.10423284966086</v>
      </c>
      <c r="N34" s="32">
        <f>I34/H34</f>
        <v>1110.5496899614548</v>
      </c>
      <c r="O34" s="40">
        <f>'WEEKLY COMPETITIVE REPORT'!O34</f>
        <v>170</v>
      </c>
      <c r="P34" s="31">
        <f>SUM(P14:P33)</f>
        <v>266688.0341880342</v>
      </c>
      <c r="Q34" s="31">
        <f>SUM(Q14:Q33)</f>
        <v>210064.35846233217</v>
      </c>
      <c r="R34" s="31">
        <f>SUM(R14:R33)</f>
        <v>40433</v>
      </c>
      <c r="S34" s="31">
        <f>SUM(S14:S33)</f>
        <v>35101</v>
      </c>
      <c r="T34" s="65">
        <f>P34/Q34-100%</f>
        <v>0.2695539411834851</v>
      </c>
      <c r="U34" s="31">
        <f>SUM(U14:U33)</f>
        <v>2685455.3789984686</v>
      </c>
      <c r="V34" s="32">
        <f>P34/O34</f>
        <v>1568.753142282554</v>
      </c>
      <c r="W34" s="31">
        <f>SUM(W14:W33)</f>
        <v>2952143.413186503</v>
      </c>
      <c r="X34" s="31">
        <f>SUM(X14:X33)</f>
        <v>410709</v>
      </c>
      <c r="Y34" s="35">
        <f>SUM(Y14:Y33)</f>
        <v>451142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2011-12-15T11:30:11Z</dcterms:modified>
  <cp:category/>
  <cp:version/>
  <cp:contentType/>
  <cp:contentStatus/>
</cp:coreProperties>
</file>