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9440" windowHeight="69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<sst xmlns="http://schemas.openxmlformats.org/spreadsheetml/2006/main" count="259" uniqueCount="96">
  <si>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</si>
  <si>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</si>
  <si>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</si>
  <si>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</si>
  <si>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</si>
  <si>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</si>
  <si>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</si>
  <si>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</si>
  <si>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</si>
  <si>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</si>
  <si>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</si>
  <si>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</si>
  <si>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</si>
  <si>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</si>
  <si>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</si>
  <si>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</si>
  <si>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</si>
  <si>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</si>
  <si>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</si>
  <si>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</si>
  <si>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</si>
  <si>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</si>
  <si>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</si>
  <si>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</si>
  <si>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</si>
  <si>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</si>
  <si>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</si>
  <si>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</si>
  <si>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</si>
  <si>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</si>
  <si>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</si>
  <si>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</si>
  <si>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</si>
  <si>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</si>
  <si>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</si>
  <si>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</si>
  <si>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</si>
  <si>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</si>
  <si>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</si>
  <si>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</si>
  <si>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</si>
  <si>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</si>
  <si>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</si>
  <si>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</si>
  <si>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</si>
  <si>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</si>
  <si>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</si>
  <si>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</si>
  <si>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</si>
  <si>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</si>
  <si>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New</t>
  </si>
  <si>
    <t>CF</t>
  </si>
  <si>
    <t>SONY</t>
  </si>
  <si>
    <t>IND</t>
  </si>
  <si>
    <t>Cinemania</t>
  </si>
  <si>
    <t>FOX</t>
  </si>
  <si>
    <t>HAPPY FEET 2</t>
  </si>
  <si>
    <t>VESELE NOGICE 2</t>
  </si>
  <si>
    <t>TRAKTOR, LJUBEZEN IN ROCK'N'ROLL</t>
  </si>
  <si>
    <t>KZC</t>
  </si>
  <si>
    <t>ARTHUR CHRISTMAS 3D</t>
  </si>
  <si>
    <t>ARTHUR BOŽIČEK 3D</t>
  </si>
  <si>
    <t>NEW YEARS EVE</t>
  </si>
  <si>
    <t>SILVESTROVO V NEW YORKU</t>
  </si>
  <si>
    <t>THE HELP</t>
  </si>
  <si>
    <t>SLUŽKINJE</t>
  </si>
  <si>
    <t>LISTY DO M.</t>
  </si>
  <si>
    <t>PISMA SV. NIKOLAJU</t>
  </si>
  <si>
    <t>FIVIA</t>
  </si>
  <si>
    <t>MISSION IMPOSSIBLE: GHOST PROTOCOL</t>
  </si>
  <si>
    <t>MISIJA NEMOGOČE: PROTOKOL DUH</t>
  </si>
  <si>
    <t>PAR</t>
  </si>
  <si>
    <t>MELANCHOLIA</t>
  </si>
  <si>
    <t>MELANHOLIJA</t>
  </si>
  <si>
    <t>POTICHE</t>
  </si>
  <si>
    <t>GOSPODINJA</t>
  </si>
  <si>
    <t>SHERLOCK HOLMES 2</t>
  </si>
  <si>
    <t>SHERLOCK HOLMES: IGRA SENC</t>
  </si>
  <si>
    <t>ALVIN AND THE CHIPMUNKS 3</t>
  </si>
  <si>
    <t>ALVIN IN VEVERIČKI 3</t>
  </si>
  <si>
    <t>PARADA</t>
  </si>
  <si>
    <t>GIRL WITH DRAGON TATOO</t>
  </si>
  <si>
    <t>DEKLE Z ZMAJSKIM TATUJEM</t>
  </si>
  <si>
    <t>THE MUPPETS</t>
  </si>
  <si>
    <t>MUPPETKI</t>
  </si>
  <si>
    <t>JACK AND JILL</t>
  </si>
  <si>
    <t>JACK IN JILL</t>
  </si>
  <si>
    <t>12 - Jan</t>
  </si>
  <si>
    <t>18 - Jan</t>
  </si>
  <si>
    <t>13 - Jan</t>
  </si>
  <si>
    <t>15 - Jan</t>
  </si>
  <si>
    <t>LE HAVRE</t>
  </si>
  <si>
    <t>CONTRABAND</t>
  </si>
  <si>
    <t>TIHOTAPCI</t>
  </si>
  <si>
    <t>THE INBETWEENERS MOVIE</t>
  </si>
  <si>
    <t>ANGLEŠKA PITA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</si>
</sst>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2">
      <selection activeCell="P23" sqref="P2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89</v>
      </c>
      <c r="L4" s="20"/>
      <c r="M4" s="83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87</v>
      </c>
      <c r="L5" s="7"/>
      <c r="M5" s="84" t="s">
        <v>88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40562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78</v>
      </c>
      <c r="D14" s="4" t="s">
        <v>79</v>
      </c>
      <c r="E14" s="15" t="s">
        <v>55</v>
      </c>
      <c r="F14" s="15" t="s">
        <v>42</v>
      </c>
      <c r="G14" s="37">
        <v>4</v>
      </c>
      <c r="H14" s="37">
        <v>13</v>
      </c>
      <c r="I14" s="14">
        <v>24175</v>
      </c>
      <c r="J14" s="14">
        <v>30375</v>
      </c>
      <c r="K14" s="96">
        <v>5080</v>
      </c>
      <c r="L14" s="96">
        <v>6407</v>
      </c>
      <c r="M14" s="64">
        <f>(I14/J14*100)-100</f>
        <v>-20.411522633744866</v>
      </c>
      <c r="N14" s="14">
        <f>I14/H14</f>
        <v>1859.6153846153845</v>
      </c>
      <c r="O14" s="38">
        <v>13</v>
      </c>
      <c r="P14" s="14">
        <v>31459</v>
      </c>
      <c r="Q14" s="14">
        <v>40091</v>
      </c>
      <c r="R14" s="14">
        <v>7015</v>
      </c>
      <c r="S14" s="14">
        <v>9020</v>
      </c>
      <c r="T14" s="64">
        <f>(P14/Q14*100)-100</f>
        <v>-21.531016936469527</v>
      </c>
      <c r="U14" s="75">
        <v>242744</v>
      </c>
      <c r="V14" s="14">
        <f>P14/O14</f>
        <v>2419.923076923077</v>
      </c>
      <c r="W14" s="75">
        <f>SUM(U14,P14)</f>
        <v>274203</v>
      </c>
      <c r="X14" s="75">
        <v>56436</v>
      </c>
      <c r="Y14" s="76">
        <f>SUM(X14,R14)</f>
        <v>63451</v>
      </c>
    </row>
    <row r="15" spans="1:25" ht="12.75">
      <c r="A15" s="72">
        <v>2</v>
      </c>
      <c r="B15" s="72">
        <v>2</v>
      </c>
      <c r="C15" s="4" t="s">
        <v>66</v>
      </c>
      <c r="D15" s="4" t="s">
        <v>67</v>
      </c>
      <c r="E15" s="15" t="s">
        <v>53</v>
      </c>
      <c r="F15" s="15" t="s">
        <v>68</v>
      </c>
      <c r="G15" s="37">
        <v>5</v>
      </c>
      <c r="H15" s="37">
        <v>11</v>
      </c>
      <c r="I15" s="14">
        <v>15469</v>
      </c>
      <c r="J15" s="14">
        <v>25254</v>
      </c>
      <c r="K15" s="22">
        <v>3072</v>
      </c>
      <c r="L15" s="22">
        <v>5023</v>
      </c>
      <c r="M15" s="64">
        <f>(I15/J15*100)-100</f>
        <v>-38.74633721390671</v>
      </c>
      <c r="N15" s="14">
        <f>I15/H15</f>
        <v>1406.2727272727273</v>
      </c>
      <c r="O15" s="37">
        <v>11</v>
      </c>
      <c r="P15" s="22">
        <v>23471</v>
      </c>
      <c r="Q15" s="22">
        <v>37638</v>
      </c>
      <c r="R15" s="22">
        <v>5200</v>
      </c>
      <c r="S15" s="22">
        <v>8072</v>
      </c>
      <c r="T15" s="64">
        <f>(P15/Q15*100)-100</f>
        <v>-37.64015091131303</v>
      </c>
      <c r="U15" s="75">
        <v>193175</v>
      </c>
      <c r="V15" s="14">
        <f>P15/O15</f>
        <v>2133.7272727272725</v>
      </c>
      <c r="W15" s="75">
        <f>SUM(U15,P15)</f>
        <v>216646</v>
      </c>
      <c r="X15" s="75">
        <v>43272</v>
      </c>
      <c r="Y15" s="76">
        <f>SUM(X15,R15)</f>
        <v>48472</v>
      </c>
    </row>
    <row r="16" spans="1:25" ht="12.75">
      <c r="A16" s="72">
        <v>4</v>
      </c>
      <c r="B16" s="72" t="s">
        <v>50</v>
      </c>
      <c r="C16" s="4" t="s">
        <v>92</v>
      </c>
      <c r="D16" s="4" t="s">
        <v>93</v>
      </c>
      <c r="E16" s="15" t="s">
        <v>48</v>
      </c>
      <c r="F16" s="15" t="s">
        <v>36</v>
      </c>
      <c r="G16" s="37">
        <v>1</v>
      </c>
      <c r="H16" s="37">
        <v>6</v>
      </c>
      <c r="I16" s="89">
        <v>13354</v>
      </c>
      <c r="J16" s="89"/>
      <c r="K16" s="98">
        <v>2603</v>
      </c>
      <c r="L16" s="98"/>
      <c r="M16" s="64"/>
      <c r="N16" s="14">
        <f>I16/H16</f>
        <v>2225.6666666666665</v>
      </c>
      <c r="O16" s="73">
        <v>6</v>
      </c>
      <c r="P16" s="22">
        <v>18888</v>
      </c>
      <c r="Q16" s="22"/>
      <c r="R16" s="22">
        <v>4114</v>
      </c>
      <c r="S16" s="22"/>
      <c r="T16" s="64"/>
      <c r="U16" s="75">
        <v>1026</v>
      </c>
      <c r="V16" s="14">
        <f>P16/O16</f>
        <v>3148</v>
      </c>
      <c r="W16" s="75">
        <f>SUM(U16,P16)</f>
        <v>19914</v>
      </c>
      <c r="X16" s="75">
        <v>211</v>
      </c>
      <c r="Y16" s="76">
        <f>SUM(X16,R16)</f>
        <v>4325</v>
      </c>
    </row>
    <row r="17" spans="1:25" ht="12.75">
      <c r="A17" s="72">
        <v>3</v>
      </c>
      <c r="B17" s="72">
        <v>8</v>
      </c>
      <c r="C17" s="4" t="s">
        <v>80</v>
      </c>
      <c r="D17" s="4" t="s">
        <v>80</v>
      </c>
      <c r="E17" s="15" t="s">
        <v>53</v>
      </c>
      <c r="F17" s="15" t="s">
        <v>54</v>
      </c>
      <c r="G17" s="37">
        <v>3</v>
      </c>
      <c r="H17" s="37">
        <v>3</v>
      </c>
      <c r="I17" s="24">
        <v>12402</v>
      </c>
      <c r="J17" s="24">
        <v>10523</v>
      </c>
      <c r="K17" s="24">
        <v>2342</v>
      </c>
      <c r="L17" s="24">
        <v>1979</v>
      </c>
      <c r="M17" s="64">
        <f>(I17/J17*100)-100</f>
        <v>17.856124679273975</v>
      </c>
      <c r="N17" s="14">
        <f>I17/H17</f>
        <v>4134</v>
      </c>
      <c r="O17" s="38">
        <v>3</v>
      </c>
      <c r="P17" s="14">
        <v>18264</v>
      </c>
      <c r="Q17" s="14">
        <v>16605</v>
      </c>
      <c r="R17" s="14">
        <v>3663</v>
      </c>
      <c r="S17" s="14">
        <v>3317</v>
      </c>
      <c r="T17" s="64">
        <f>(P17/Q17*100)-100</f>
        <v>9.990966576332426</v>
      </c>
      <c r="U17" s="75">
        <v>31379</v>
      </c>
      <c r="V17" s="14">
        <f>P17/O17</f>
        <v>6088</v>
      </c>
      <c r="W17" s="75">
        <f>SUM(U17,P17)</f>
        <v>49643</v>
      </c>
      <c r="X17" s="75">
        <v>6376</v>
      </c>
      <c r="Y17" s="76">
        <f>SUM(X17,R17)</f>
        <v>10039</v>
      </c>
    </row>
    <row r="18" spans="1:25" ht="13.5" customHeight="1">
      <c r="A18" s="72">
        <v>5</v>
      </c>
      <c r="B18" s="72">
        <v>3</v>
      </c>
      <c r="C18" s="4" t="s">
        <v>85</v>
      </c>
      <c r="D18" s="4" t="s">
        <v>86</v>
      </c>
      <c r="E18" s="15" t="s">
        <v>52</v>
      </c>
      <c r="F18" s="15" t="s">
        <v>51</v>
      </c>
      <c r="G18" s="37">
        <v>2</v>
      </c>
      <c r="H18" s="37">
        <v>6</v>
      </c>
      <c r="I18" s="14">
        <v>13066</v>
      </c>
      <c r="J18" s="14">
        <v>21152</v>
      </c>
      <c r="K18" s="24">
        <v>2623</v>
      </c>
      <c r="L18" s="24">
        <v>4229</v>
      </c>
      <c r="M18" s="64">
        <f>(I18/J18*100)-100</f>
        <v>-38.22806354009077</v>
      </c>
      <c r="N18" s="14">
        <f>I18/H18</f>
        <v>2177.6666666666665</v>
      </c>
      <c r="O18" s="73">
        <v>6</v>
      </c>
      <c r="P18" s="22">
        <v>17810</v>
      </c>
      <c r="Q18" s="22">
        <v>28668</v>
      </c>
      <c r="R18" s="22">
        <v>4057</v>
      </c>
      <c r="S18" s="22">
        <v>6311</v>
      </c>
      <c r="T18" s="64">
        <f>(P18/Q18*100)-100</f>
        <v>-37.87498255895074</v>
      </c>
      <c r="U18" s="75">
        <v>29429</v>
      </c>
      <c r="V18" s="14">
        <f>P18/O18</f>
        <v>2968.3333333333335</v>
      </c>
      <c r="W18" s="75">
        <f>SUM(U18,P18)</f>
        <v>47239</v>
      </c>
      <c r="X18" s="75">
        <v>6470</v>
      </c>
      <c r="Y18" s="76">
        <f>SUM(X18,R18)</f>
        <v>10527</v>
      </c>
    </row>
    <row r="19" spans="1:25" ht="12.75">
      <c r="A19" s="72">
        <v>6</v>
      </c>
      <c r="B19" s="72">
        <v>4</v>
      </c>
      <c r="C19" s="4" t="s">
        <v>76</v>
      </c>
      <c r="D19" s="4" t="s">
        <v>77</v>
      </c>
      <c r="E19" s="15" t="s">
        <v>47</v>
      </c>
      <c r="F19" s="15" t="s">
        <v>42</v>
      </c>
      <c r="G19" s="37">
        <v>4</v>
      </c>
      <c r="H19" s="37">
        <v>10</v>
      </c>
      <c r="I19" s="24">
        <v>10723</v>
      </c>
      <c r="J19" s="24">
        <v>19931</v>
      </c>
      <c r="K19" s="22">
        <v>2004</v>
      </c>
      <c r="L19" s="22">
        <v>3985</v>
      </c>
      <c r="M19" s="64">
        <f>(I19/J19*100)-100</f>
        <v>-46.19938788821434</v>
      </c>
      <c r="N19" s="14">
        <f>I19/H19</f>
        <v>1072.3</v>
      </c>
      <c r="O19" s="73">
        <v>10</v>
      </c>
      <c r="P19" s="14">
        <v>15478</v>
      </c>
      <c r="Q19" s="14">
        <v>29004</v>
      </c>
      <c r="R19" s="14">
        <v>3155</v>
      </c>
      <c r="S19" s="14">
        <v>6177</v>
      </c>
      <c r="T19" s="64">
        <f>(P19/Q19*100)-100</f>
        <v>-46.63494690387533</v>
      </c>
      <c r="U19" s="94">
        <v>144245</v>
      </c>
      <c r="V19" s="14">
        <f>P19/O19</f>
        <v>1547.8</v>
      </c>
      <c r="W19" s="75">
        <f>SUM(U19,P19)</f>
        <v>159723</v>
      </c>
      <c r="X19" s="75">
        <v>30671</v>
      </c>
      <c r="Y19" s="76">
        <f>SUM(X19,R19)</f>
        <v>33826</v>
      </c>
    </row>
    <row r="20" spans="1:25" ht="12.75">
      <c r="A20" s="72">
        <v>7</v>
      </c>
      <c r="B20" s="72">
        <v>7</v>
      </c>
      <c r="C20" s="4" t="s">
        <v>81</v>
      </c>
      <c r="D20" s="4" t="s">
        <v>82</v>
      </c>
      <c r="E20" s="15" t="s">
        <v>52</v>
      </c>
      <c r="F20" s="15" t="s">
        <v>51</v>
      </c>
      <c r="G20" s="37">
        <v>3</v>
      </c>
      <c r="H20" s="37">
        <v>11</v>
      </c>
      <c r="I20" s="24">
        <v>9812</v>
      </c>
      <c r="J20" s="24">
        <v>14789</v>
      </c>
      <c r="K20" s="14">
        <v>1868</v>
      </c>
      <c r="L20" s="14">
        <v>2820</v>
      </c>
      <c r="M20" s="64">
        <f>(I20/J20*100)-100</f>
        <v>-33.65339103387653</v>
      </c>
      <c r="N20" s="14">
        <f>I20/H20</f>
        <v>892</v>
      </c>
      <c r="O20" s="73">
        <v>11</v>
      </c>
      <c r="P20" s="14">
        <v>14370</v>
      </c>
      <c r="Q20" s="14">
        <v>20392</v>
      </c>
      <c r="R20" s="14">
        <v>2968</v>
      </c>
      <c r="S20" s="14">
        <v>4193</v>
      </c>
      <c r="T20" s="64">
        <f>(P20/Q20*100)-100</f>
        <v>-29.531188701451555</v>
      </c>
      <c r="U20" s="75">
        <v>45622</v>
      </c>
      <c r="V20" s="14">
        <f>P20/O20</f>
        <v>1306.3636363636363</v>
      </c>
      <c r="W20" s="75">
        <f>SUM(U20,P20)</f>
        <v>59992</v>
      </c>
      <c r="X20" s="75">
        <v>9482</v>
      </c>
      <c r="Y20" s="76">
        <f>SUM(X20,R20)</f>
        <v>12450</v>
      </c>
    </row>
    <row r="21" spans="1:25" ht="12.75">
      <c r="A21" s="72">
        <v>8</v>
      </c>
      <c r="B21" s="72" t="s">
        <v>50</v>
      </c>
      <c r="C21" s="4" t="s">
        <v>94</v>
      </c>
      <c r="D21" s="4" t="s">
        <v>95</v>
      </c>
      <c r="E21" s="15" t="s">
        <v>53</v>
      </c>
      <c r="F21" s="15" t="s">
        <v>54</v>
      </c>
      <c r="G21" s="37">
        <v>1</v>
      </c>
      <c r="H21" s="37">
        <v>6</v>
      </c>
      <c r="I21" s="22">
        <v>10118</v>
      </c>
      <c r="J21" s="22"/>
      <c r="K21" s="95">
        <v>2037</v>
      </c>
      <c r="L21" s="95"/>
      <c r="M21" s="64"/>
      <c r="N21" s="14">
        <f>I21/H21</f>
        <v>1686.3333333333333</v>
      </c>
      <c r="O21" s="73">
        <v>6</v>
      </c>
      <c r="P21" s="14">
        <v>13639</v>
      </c>
      <c r="Q21" s="14"/>
      <c r="R21" s="14">
        <v>3008</v>
      </c>
      <c r="S21" s="14"/>
      <c r="T21" s="64"/>
      <c r="U21" s="75"/>
      <c r="V21" s="14">
        <f>P21/O21</f>
        <v>2273.1666666666665</v>
      </c>
      <c r="W21" s="75">
        <f>SUM(U21,P21)</f>
        <v>13639</v>
      </c>
      <c r="X21" s="75"/>
      <c r="Y21" s="76">
        <f>SUM(X21,R21)</f>
        <v>3008</v>
      </c>
    </row>
    <row r="22" spans="1:25" ht="12.75">
      <c r="A22" s="72">
        <v>9</v>
      </c>
      <c r="B22" s="72">
        <v>6</v>
      </c>
      <c r="C22" s="87" t="s">
        <v>58</v>
      </c>
      <c r="D22" s="87" t="s">
        <v>58</v>
      </c>
      <c r="E22" s="15" t="s">
        <v>53</v>
      </c>
      <c r="F22" s="15" t="s">
        <v>59</v>
      </c>
      <c r="G22" s="37">
        <v>7</v>
      </c>
      <c r="H22" s="37">
        <v>12</v>
      </c>
      <c r="I22" s="24">
        <v>10247</v>
      </c>
      <c r="J22" s="24">
        <v>15206</v>
      </c>
      <c r="K22" s="24">
        <v>2063</v>
      </c>
      <c r="L22" s="24">
        <v>2987</v>
      </c>
      <c r="M22" s="64">
        <f>(I22/J22*100)-100</f>
        <v>-32.61212679205576</v>
      </c>
      <c r="N22" s="14">
        <f>I22/H22</f>
        <v>853.9166666666666</v>
      </c>
      <c r="O22" s="73">
        <v>12</v>
      </c>
      <c r="P22" s="14">
        <v>13246</v>
      </c>
      <c r="Q22" s="14">
        <v>20725</v>
      </c>
      <c r="R22" s="14">
        <v>2884</v>
      </c>
      <c r="S22" s="14">
        <v>4483</v>
      </c>
      <c r="T22" s="64">
        <f>(P22/Q22*100)-100</f>
        <v>-36.08685162846803</v>
      </c>
      <c r="U22" s="75">
        <v>160644</v>
      </c>
      <c r="V22" s="14">
        <f>P22/O22</f>
        <v>1103.8333333333333</v>
      </c>
      <c r="W22" s="75">
        <f>SUM(U22,P22)</f>
        <v>173890</v>
      </c>
      <c r="X22" s="75">
        <v>37158</v>
      </c>
      <c r="Y22" s="76">
        <f>SUM(X22,R22)</f>
        <v>40042</v>
      </c>
    </row>
    <row r="23" spans="1:25" ht="12.75">
      <c r="A23" s="72">
        <v>10</v>
      </c>
      <c r="B23" s="72">
        <v>5</v>
      </c>
      <c r="C23" s="4" t="s">
        <v>69</v>
      </c>
      <c r="D23" s="4" t="s">
        <v>70</v>
      </c>
      <c r="E23" s="15" t="s">
        <v>71</v>
      </c>
      <c r="F23" s="15" t="s">
        <v>36</v>
      </c>
      <c r="G23" s="37">
        <v>5</v>
      </c>
      <c r="H23" s="37">
        <v>11</v>
      </c>
      <c r="I23" s="24">
        <v>8224</v>
      </c>
      <c r="J23" s="24">
        <v>16783</v>
      </c>
      <c r="K23" s="24">
        <v>1569</v>
      </c>
      <c r="L23" s="24">
        <v>3238</v>
      </c>
      <c r="M23" s="64">
        <f>(I23/J23*100)-100</f>
        <v>-50.99803372460228</v>
      </c>
      <c r="N23" s="14">
        <f>I23/H23</f>
        <v>747.6363636363636</v>
      </c>
      <c r="O23" s="38">
        <v>11</v>
      </c>
      <c r="P23" s="14">
        <v>11135</v>
      </c>
      <c r="Q23" s="14">
        <v>22653</v>
      </c>
      <c r="R23" s="14">
        <v>2260</v>
      </c>
      <c r="S23" s="14">
        <v>4668</v>
      </c>
      <c r="T23" s="64">
        <f>(P23/Q23*100)-100</f>
        <v>-50.84536264512426</v>
      </c>
      <c r="U23" s="75">
        <v>173186</v>
      </c>
      <c r="V23" s="14">
        <f>P23/O23</f>
        <v>1012.2727272727273</v>
      </c>
      <c r="W23" s="75">
        <f>SUM(U23,P23)</f>
        <v>184321</v>
      </c>
      <c r="X23" s="77">
        <v>36930</v>
      </c>
      <c r="Y23" s="76">
        <f>SUM(X23,R23)</f>
        <v>39190</v>
      </c>
    </row>
    <row r="24" spans="1:25" ht="12.75">
      <c r="A24" s="72">
        <v>11</v>
      </c>
      <c r="B24" s="72">
        <v>10</v>
      </c>
      <c r="C24" s="87" t="s">
        <v>83</v>
      </c>
      <c r="D24" s="87" t="s">
        <v>84</v>
      </c>
      <c r="E24" s="15" t="s">
        <v>49</v>
      </c>
      <c r="F24" s="15" t="s">
        <v>45</v>
      </c>
      <c r="G24" s="37">
        <v>2</v>
      </c>
      <c r="H24" s="37">
        <v>10</v>
      </c>
      <c r="I24" s="24">
        <v>3674</v>
      </c>
      <c r="J24" s="24">
        <v>4359</v>
      </c>
      <c r="K24" s="24">
        <v>777</v>
      </c>
      <c r="L24" s="24">
        <v>905</v>
      </c>
      <c r="M24" s="64">
        <f>(I24/J24*100)-100</f>
        <v>-15.714613443450332</v>
      </c>
      <c r="N24" s="14">
        <f>I24/H24</f>
        <v>367.4</v>
      </c>
      <c r="O24" s="37">
        <v>10</v>
      </c>
      <c r="P24" s="14">
        <v>4329</v>
      </c>
      <c r="Q24" s="14">
        <v>5850</v>
      </c>
      <c r="R24" s="14">
        <v>948</v>
      </c>
      <c r="S24" s="14">
        <v>1403</v>
      </c>
      <c r="T24" s="64">
        <f>(P24/Q24*100)-100</f>
        <v>-26</v>
      </c>
      <c r="U24" s="94">
        <v>6522</v>
      </c>
      <c r="V24" s="14">
        <f>P24/O24</f>
        <v>432.9</v>
      </c>
      <c r="W24" s="75">
        <f>SUM(U24,P24)</f>
        <v>10851</v>
      </c>
      <c r="X24" s="77">
        <v>1544</v>
      </c>
      <c r="Y24" s="76">
        <f>SUM(X24,R24)</f>
        <v>2492</v>
      </c>
    </row>
    <row r="25" spans="1:25" ht="12.75" customHeight="1">
      <c r="A25" s="51">
        <v>12</v>
      </c>
      <c r="B25" s="72">
        <v>11</v>
      </c>
      <c r="C25" s="4" t="s">
        <v>60</v>
      </c>
      <c r="D25" s="4" t="s">
        <v>61</v>
      </c>
      <c r="E25" s="15" t="s">
        <v>52</v>
      </c>
      <c r="F25" s="15" t="s">
        <v>51</v>
      </c>
      <c r="G25" s="37">
        <v>6</v>
      </c>
      <c r="H25" s="37">
        <v>15</v>
      </c>
      <c r="I25" s="24">
        <v>2279</v>
      </c>
      <c r="J25" s="24">
        <v>2896</v>
      </c>
      <c r="K25" s="97">
        <v>464</v>
      </c>
      <c r="L25" s="97">
        <v>551</v>
      </c>
      <c r="M25" s="64">
        <f>(I25/J25*100)-100</f>
        <v>-21.305248618784532</v>
      </c>
      <c r="N25" s="14">
        <f>I25/H25</f>
        <v>151.93333333333334</v>
      </c>
      <c r="O25" s="73">
        <v>15</v>
      </c>
      <c r="P25" s="74">
        <v>2795</v>
      </c>
      <c r="Q25" s="74">
        <v>3937</v>
      </c>
      <c r="R25" s="99">
        <v>581</v>
      </c>
      <c r="S25" s="99">
        <v>834</v>
      </c>
      <c r="T25" s="64">
        <f>(P25/Q25*100)-100</f>
        <v>-29.006858013716027</v>
      </c>
      <c r="U25" s="77">
        <v>141105</v>
      </c>
      <c r="V25" s="14">
        <f>P25/O25</f>
        <v>186.33333333333334</v>
      </c>
      <c r="W25" s="75">
        <f>SUM(U25,P25)</f>
        <v>143900</v>
      </c>
      <c r="X25" s="75">
        <v>30433</v>
      </c>
      <c r="Y25" s="76">
        <f>SUM(X25,R25)</f>
        <v>31014</v>
      </c>
    </row>
    <row r="26" spans="1:25" ht="12.75" customHeight="1">
      <c r="A26" s="72">
        <v>13</v>
      </c>
      <c r="B26" s="72">
        <v>9</v>
      </c>
      <c r="C26" s="4" t="s">
        <v>62</v>
      </c>
      <c r="D26" s="4" t="s">
        <v>63</v>
      </c>
      <c r="E26" s="15" t="s">
        <v>47</v>
      </c>
      <c r="F26" s="15" t="s">
        <v>42</v>
      </c>
      <c r="G26" s="37">
        <v>6</v>
      </c>
      <c r="H26" s="37">
        <v>10</v>
      </c>
      <c r="I26" s="14">
        <v>1832</v>
      </c>
      <c r="J26" s="14">
        <v>5402</v>
      </c>
      <c r="K26" s="96">
        <v>365</v>
      </c>
      <c r="L26" s="96">
        <v>1049</v>
      </c>
      <c r="M26" s="64">
        <f>(I26/J26*100)-100</f>
        <v>-66.08663457978525</v>
      </c>
      <c r="N26" s="14">
        <f>I26/H26</f>
        <v>183.2</v>
      </c>
      <c r="O26" s="38">
        <v>10</v>
      </c>
      <c r="P26" s="14">
        <v>2717</v>
      </c>
      <c r="Q26" s="14">
        <v>7250</v>
      </c>
      <c r="R26" s="14">
        <v>562</v>
      </c>
      <c r="S26" s="14">
        <v>1483</v>
      </c>
      <c r="T26" s="64">
        <f>(P26/Q26*100)-100</f>
        <v>-62.52413793103449</v>
      </c>
      <c r="U26" s="77">
        <v>149282</v>
      </c>
      <c r="V26" s="14">
        <f>P26/O26</f>
        <v>271.7</v>
      </c>
      <c r="W26" s="75">
        <f>SUM(U26,P26)</f>
        <v>151999</v>
      </c>
      <c r="X26" s="75">
        <v>33427</v>
      </c>
      <c r="Y26" s="76">
        <f>SUM(X26,R26)</f>
        <v>33989</v>
      </c>
    </row>
    <row r="27" spans="1:25" ht="12.75">
      <c r="A27" s="72">
        <v>14</v>
      </c>
      <c r="B27" s="72">
        <v>13</v>
      </c>
      <c r="C27" s="4" t="s">
        <v>64</v>
      </c>
      <c r="D27" s="4" t="s">
        <v>65</v>
      </c>
      <c r="E27" s="15" t="s">
        <v>49</v>
      </c>
      <c r="F27" s="15" t="s">
        <v>45</v>
      </c>
      <c r="G27" s="37">
        <v>6</v>
      </c>
      <c r="H27" s="37">
        <v>5</v>
      </c>
      <c r="I27" s="24">
        <v>1453</v>
      </c>
      <c r="J27" s="24">
        <v>2019</v>
      </c>
      <c r="K27" s="14">
        <v>294</v>
      </c>
      <c r="L27" s="14">
        <v>380</v>
      </c>
      <c r="M27" s="64">
        <f>(I27/J27*100)-100</f>
        <v>-28.033680039623576</v>
      </c>
      <c r="N27" s="14">
        <f>I27/H27</f>
        <v>290.6</v>
      </c>
      <c r="O27" s="73">
        <v>5</v>
      </c>
      <c r="P27" s="14">
        <v>2429</v>
      </c>
      <c r="Q27" s="14">
        <v>2901</v>
      </c>
      <c r="R27" s="14">
        <v>505</v>
      </c>
      <c r="S27" s="14">
        <v>592</v>
      </c>
      <c r="T27" s="64">
        <f>(P27/Q27*100)-100</f>
        <v>-16.270251637366428</v>
      </c>
      <c r="U27" s="75">
        <v>17890</v>
      </c>
      <c r="V27" s="14">
        <f>P27/O27</f>
        <v>485.8</v>
      </c>
      <c r="W27" s="75">
        <f>SUM(U27,P27)</f>
        <v>20319</v>
      </c>
      <c r="X27" s="77">
        <v>3742</v>
      </c>
      <c r="Y27" s="76">
        <f>SUM(X27,R27)</f>
        <v>4247</v>
      </c>
    </row>
    <row r="28" spans="1:25" ht="12.75">
      <c r="A28" s="72">
        <v>15</v>
      </c>
      <c r="B28" s="51">
        <v>12</v>
      </c>
      <c r="C28" s="4" t="s">
        <v>72</v>
      </c>
      <c r="D28" s="4" t="s">
        <v>73</v>
      </c>
      <c r="E28" s="15" t="s">
        <v>53</v>
      </c>
      <c r="F28" s="15" t="s">
        <v>51</v>
      </c>
      <c r="G28" s="37">
        <v>5</v>
      </c>
      <c r="H28" s="37">
        <v>1</v>
      </c>
      <c r="I28" s="24">
        <v>302</v>
      </c>
      <c r="J28" s="24">
        <v>1362</v>
      </c>
      <c r="K28" s="14">
        <v>63</v>
      </c>
      <c r="L28" s="14">
        <v>287</v>
      </c>
      <c r="M28" s="64">
        <f>(I28/J28*100)-100</f>
        <v>-77.82672540381792</v>
      </c>
      <c r="N28" s="14">
        <f>I28/H28</f>
        <v>302</v>
      </c>
      <c r="O28" s="37">
        <v>1</v>
      </c>
      <c r="P28" s="14">
        <v>1850</v>
      </c>
      <c r="Q28" s="14">
        <v>3038</v>
      </c>
      <c r="R28" s="14">
        <v>408</v>
      </c>
      <c r="S28" s="14">
        <v>669</v>
      </c>
      <c r="T28" s="64">
        <f>(P28/Q28*100)-100</f>
        <v>-39.1046741277156</v>
      </c>
      <c r="U28" s="75">
        <v>19510</v>
      </c>
      <c r="V28" s="14">
        <f>P28/O28</f>
        <v>1850</v>
      </c>
      <c r="W28" s="75">
        <f>SUM(U28,P28)</f>
        <v>21360</v>
      </c>
      <c r="X28" s="77">
        <v>4333</v>
      </c>
      <c r="Y28" s="76">
        <f>SUM(X28,R28)</f>
        <v>4741</v>
      </c>
    </row>
    <row r="29" spans="1:25" ht="12.75">
      <c r="A29" s="72">
        <v>16</v>
      </c>
      <c r="B29" s="50" t="s">
        <v>50</v>
      </c>
      <c r="C29" s="4" t="s">
        <v>91</v>
      </c>
      <c r="D29" s="4" t="s">
        <v>91</v>
      </c>
      <c r="E29" s="15" t="s">
        <v>53</v>
      </c>
      <c r="F29" s="15" t="s">
        <v>51</v>
      </c>
      <c r="G29" s="37">
        <v>1</v>
      </c>
      <c r="H29" s="37">
        <v>1</v>
      </c>
      <c r="I29" s="24">
        <v>1207</v>
      </c>
      <c r="J29" s="24"/>
      <c r="K29" s="24">
        <v>262</v>
      </c>
      <c r="L29" s="24"/>
      <c r="M29" s="64"/>
      <c r="N29" s="14">
        <f>I29/H29</f>
        <v>1207</v>
      </c>
      <c r="O29" s="73">
        <v>1</v>
      </c>
      <c r="P29" s="22">
        <v>1817</v>
      </c>
      <c r="Q29" s="22"/>
      <c r="R29" s="22">
        <v>571</v>
      </c>
      <c r="S29" s="22"/>
      <c r="T29" s="64"/>
      <c r="U29" s="75">
        <v>7497</v>
      </c>
      <c r="V29" s="14">
        <f>P29/O29</f>
        <v>1817</v>
      </c>
      <c r="W29" s="75">
        <f>SUM(U29,P29)</f>
        <v>9314</v>
      </c>
      <c r="X29" s="77">
        <v>1567</v>
      </c>
      <c r="Y29" s="76">
        <f>SUM(X29,R29)</f>
        <v>2138</v>
      </c>
    </row>
    <row r="30" spans="1:25" ht="12.75">
      <c r="A30" s="72">
        <v>17</v>
      </c>
      <c r="B30" s="72">
        <v>16</v>
      </c>
      <c r="C30" s="4" t="s">
        <v>74</v>
      </c>
      <c r="D30" s="4" t="s">
        <v>75</v>
      </c>
      <c r="E30" s="15" t="s">
        <v>53</v>
      </c>
      <c r="F30" s="15" t="s">
        <v>51</v>
      </c>
      <c r="G30" s="37">
        <v>5</v>
      </c>
      <c r="H30" s="37">
        <v>1</v>
      </c>
      <c r="I30" s="24">
        <v>1330</v>
      </c>
      <c r="J30" s="24">
        <v>1148</v>
      </c>
      <c r="K30" s="14">
        <v>288</v>
      </c>
      <c r="L30" s="14">
        <v>243</v>
      </c>
      <c r="M30" s="64">
        <f>(I30/J30*100)-100</f>
        <v>15.853658536585357</v>
      </c>
      <c r="N30" s="14">
        <f>I30/H30</f>
        <v>1330</v>
      </c>
      <c r="O30" s="38">
        <v>1</v>
      </c>
      <c r="P30" s="14">
        <v>1689</v>
      </c>
      <c r="Q30" s="14">
        <v>1659</v>
      </c>
      <c r="R30" s="14">
        <v>373</v>
      </c>
      <c r="S30" s="14">
        <v>393</v>
      </c>
      <c r="T30" s="64">
        <f>(P30/Q30*100)-100</f>
        <v>1.80831826401446</v>
      </c>
      <c r="U30" s="75">
        <v>19279</v>
      </c>
      <c r="V30" s="14">
        <f>P30/O30</f>
        <v>1689</v>
      </c>
      <c r="W30" s="75">
        <f>SUM(U30,P30)</f>
        <v>20968</v>
      </c>
      <c r="X30" s="75">
        <v>4357</v>
      </c>
      <c r="Y30" s="76">
        <f>SUM(X30,R30)</f>
        <v>4730</v>
      </c>
    </row>
    <row r="31" spans="1:25" ht="12.75">
      <c r="A31" s="72">
        <v>18</v>
      </c>
      <c r="B31" s="72">
        <v>19</v>
      </c>
      <c r="C31" s="4" t="s">
        <v>56</v>
      </c>
      <c r="D31" s="4" t="s">
        <v>57</v>
      </c>
      <c r="E31" s="15" t="s">
        <v>47</v>
      </c>
      <c r="F31" s="15" t="s">
        <v>42</v>
      </c>
      <c r="G31" s="37">
        <v>8</v>
      </c>
      <c r="H31" s="37">
        <v>17</v>
      </c>
      <c r="I31" s="24">
        <v>803</v>
      </c>
      <c r="J31" s="24">
        <v>693</v>
      </c>
      <c r="K31" s="24">
        <v>255</v>
      </c>
      <c r="L31" s="24">
        <v>195</v>
      </c>
      <c r="M31" s="64">
        <f>(I31/J31*100)-100</f>
        <v>15.873015873015888</v>
      </c>
      <c r="N31" s="14">
        <f>I31/H31</f>
        <v>47.23529411764706</v>
      </c>
      <c r="O31" s="73">
        <v>17</v>
      </c>
      <c r="P31" s="14">
        <v>925</v>
      </c>
      <c r="Q31" s="14">
        <v>809</v>
      </c>
      <c r="R31" s="14">
        <v>290</v>
      </c>
      <c r="S31" s="14">
        <v>237</v>
      </c>
      <c r="T31" s="64">
        <f>(P31/Q31*100)-100</f>
        <v>14.338689740420278</v>
      </c>
      <c r="U31" s="80">
        <v>57446</v>
      </c>
      <c r="V31" s="14">
        <f>P31/O31</f>
        <v>54.411764705882355</v>
      </c>
      <c r="W31" s="75">
        <f>SUM(U31,P31)</f>
        <v>58371</v>
      </c>
      <c r="X31" s="75">
        <v>11986</v>
      </c>
      <c r="Y31" s="76">
        <f>SUM(X31,R31)</f>
        <v>12276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95"/>
      <c r="L32" s="95"/>
      <c r="M32" s="64"/>
      <c r="N32" s="14"/>
      <c r="O32" s="73"/>
      <c r="P32" s="22"/>
      <c r="Q32" s="22"/>
      <c r="R32" s="22"/>
      <c r="S32" s="22"/>
      <c r="T32" s="64"/>
      <c r="U32" s="80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37"/>
      <c r="P33" s="22"/>
      <c r="Q33" s="22"/>
      <c r="R33" s="22"/>
      <c r="S33" s="22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149</v>
      </c>
      <c r="I34" s="31">
        <f>SUM(I14:I33)</f>
        <v>140470</v>
      </c>
      <c r="J34" s="31">
        <v>232940</v>
      </c>
      <c r="K34" s="31">
        <f>SUM(K14:K33)</f>
        <v>28029</v>
      </c>
      <c r="L34" s="31">
        <v>44683</v>
      </c>
      <c r="M34" s="68">
        <f>(I34/J34*100)-100</f>
        <v>-39.6969176612003</v>
      </c>
      <c r="N34" s="32">
        <f>I34/H34</f>
        <v>942.751677852349</v>
      </c>
      <c r="O34" s="34">
        <f>SUM(O14:O33)</f>
        <v>149</v>
      </c>
      <c r="P34" s="31">
        <f>SUM(P14:P33)</f>
        <v>196311</v>
      </c>
      <c r="Q34" s="31">
        <v>348995</v>
      </c>
      <c r="R34" s="31">
        <f>SUM(R14:R33)</f>
        <v>42562</v>
      </c>
      <c r="S34" s="31">
        <v>70166</v>
      </c>
      <c r="T34" s="68">
        <f>(P34/Q34*100)-100</f>
        <v>-43.749623920113464</v>
      </c>
      <c r="U34" s="78">
        <f>SUM(U14:U33)</f>
        <v>1439981</v>
      </c>
      <c r="V34" s="32">
        <f>P34/O34</f>
        <v>1317.523489932886</v>
      </c>
      <c r="W34" s="92">
        <f>SUM(U34,P34)</f>
        <v>1636292</v>
      </c>
      <c r="X34" s="79">
        <f>SUM(X14:X33)</f>
        <v>318395</v>
      </c>
      <c r="Y34" s="35">
        <f>SUM(Y14:Y33)</f>
        <v>360957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13 - Jan</v>
      </c>
      <c r="L4" s="20"/>
      <c r="M4" s="62" t="str">
        <f>'WEEKLY COMPETITIVE REPORT'!M4</f>
        <v>15 -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12 - Jan</v>
      </c>
      <c r="L5" s="7"/>
      <c r="M5" s="63" t="str">
        <f>'WEEKLY COMPETITIVE REPORT'!M5</f>
        <v>18 -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40562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ALVIN AND THE CHIPMUNKS 3</v>
      </c>
      <c r="D14" s="4" t="str">
        <f>'WEEKLY COMPETITIVE REPORT'!D14</f>
        <v>ALVIN IN VEVERIČKI 3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4</v>
      </c>
      <c r="H14" s="37">
        <f>'WEEKLY COMPETITIVE REPORT'!H14</f>
        <v>13</v>
      </c>
      <c r="I14" s="14">
        <f>'WEEKLY COMPETITIVE REPORT'!I14/Y4</f>
        <v>31157.365639902047</v>
      </c>
      <c r="J14" s="14">
        <f>'WEEKLY COMPETITIVE REPORT'!J14/Y4</f>
        <v>39148.08609356876</v>
      </c>
      <c r="K14" s="22">
        <f>'WEEKLY COMPETITIVE REPORT'!K14</f>
        <v>5080</v>
      </c>
      <c r="L14" s="22">
        <f>'WEEKLY COMPETITIVE REPORT'!L14</f>
        <v>6407</v>
      </c>
      <c r="M14" s="64">
        <f>'WEEKLY COMPETITIVE REPORT'!M14</f>
        <v>-20.411522633744866</v>
      </c>
      <c r="N14" s="14">
        <f aca="true" t="shared" si="0" ref="N14:N20">I14/H14</f>
        <v>2396.720433838619</v>
      </c>
      <c r="O14" s="37">
        <f>'WEEKLY COMPETITIVE REPORT'!O14</f>
        <v>13</v>
      </c>
      <c r="P14" s="14">
        <f>'WEEKLY COMPETITIVE REPORT'!P14/Y4</f>
        <v>40545.17334708081</v>
      </c>
      <c r="Q14" s="14">
        <f>'WEEKLY COMPETITIVE REPORT'!Q14/Y4</f>
        <v>51670.318339992264</v>
      </c>
      <c r="R14" s="22">
        <f>'WEEKLY COMPETITIVE REPORT'!R14</f>
        <v>7015</v>
      </c>
      <c r="S14" s="22">
        <f>'WEEKLY COMPETITIVE REPORT'!S14</f>
        <v>9020</v>
      </c>
      <c r="T14" s="64">
        <f>'WEEKLY COMPETITIVE REPORT'!T14</f>
        <v>-21.531016936469527</v>
      </c>
      <c r="U14" s="14">
        <f>'WEEKLY COMPETITIVE REPORT'!U14/Y4</f>
        <v>312854.7493233664</v>
      </c>
      <c r="V14" s="14">
        <f aca="true" t="shared" si="1" ref="V14:V20">P14/O14</f>
        <v>3118.8594882369853</v>
      </c>
      <c r="W14" s="25">
        <f aca="true" t="shared" si="2" ref="W14:W20">P14+U14</f>
        <v>353399.9226704472</v>
      </c>
      <c r="X14" s="22">
        <f>'WEEKLY COMPETITIVE REPORT'!X14</f>
        <v>56436</v>
      </c>
      <c r="Y14" s="56">
        <f>'WEEKLY COMPETITIVE REPORT'!Y14</f>
        <v>63451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LISTY DO M.</v>
      </c>
      <c r="D15" s="4" t="str">
        <f>'WEEKLY COMPETITIVE REPORT'!D15</f>
        <v>PISMA SV. NIKOLAJU</v>
      </c>
      <c r="E15" s="4" t="str">
        <f>'WEEKLY COMPETITIVE REPORT'!E15</f>
        <v>IND</v>
      </c>
      <c r="F15" s="4" t="str">
        <f>'WEEKLY COMPETITIVE REPORT'!F15</f>
        <v>FIVIA</v>
      </c>
      <c r="G15" s="37">
        <f>'WEEKLY COMPETITIVE REPORT'!G15</f>
        <v>5</v>
      </c>
      <c r="H15" s="37">
        <f>'WEEKLY COMPETITIVE REPORT'!H15</f>
        <v>11</v>
      </c>
      <c r="I15" s="14">
        <f>'WEEKLY COMPETITIVE REPORT'!I15/Y4</f>
        <v>19936.84753189844</v>
      </c>
      <c r="J15" s="14">
        <f>'WEEKLY COMPETITIVE REPORT'!J15/Y4</f>
        <v>32548.00876401598</v>
      </c>
      <c r="K15" s="22">
        <f>'WEEKLY COMPETITIVE REPORT'!K15</f>
        <v>3072</v>
      </c>
      <c r="L15" s="22">
        <f>'WEEKLY COMPETITIVE REPORT'!L15</f>
        <v>5023</v>
      </c>
      <c r="M15" s="64">
        <f>'WEEKLY COMPETITIVE REPORT'!M15</f>
        <v>-38.74633721390671</v>
      </c>
      <c r="N15" s="14">
        <f t="shared" si="0"/>
        <v>1812.4406847180398</v>
      </c>
      <c r="O15" s="37">
        <f>'WEEKLY COMPETITIVE REPORT'!O15</f>
        <v>11</v>
      </c>
      <c r="P15" s="14">
        <f>'WEEKLY COMPETITIVE REPORT'!P15/Y4</f>
        <v>30250.03222064699</v>
      </c>
      <c r="Q15" s="14">
        <f>'WEEKLY COMPETITIVE REPORT'!Q15/Y4</f>
        <v>48508.82845727542</v>
      </c>
      <c r="R15" s="22">
        <f>'WEEKLY COMPETITIVE REPORT'!R15</f>
        <v>5200</v>
      </c>
      <c r="S15" s="22">
        <f>'WEEKLY COMPETITIVE REPORT'!S15</f>
        <v>8072</v>
      </c>
      <c r="T15" s="64">
        <f>'WEEKLY COMPETITIVE REPORT'!T15</f>
        <v>-37.64015091131303</v>
      </c>
      <c r="U15" s="14">
        <f>'WEEKLY COMPETITIVE REPORT'!U15/Y4</f>
        <v>248968.93929630105</v>
      </c>
      <c r="V15" s="14">
        <f t="shared" si="1"/>
        <v>2750.0029291497262</v>
      </c>
      <c r="W15" s="25">
        <f t="shared" si="2"/>
        <v>279218.971516948</v>
      </c>
      <c r="X15" s="22">
        <f>'WEEKLY COMPETITIVE REPORT'!X15</f>
        <v>43272</v>
      </c>
      <c r="Y15" s="56">
        <f>'WEEKLY COMPETITIVE REPORT'!Y15</f>
        <v>48472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CONTRABAND</v>
      </c>
      <c r="D16" s="4" t="str">
        <f>'WEEKLY COMPETITIVE REPORT'!D16</f>
        <v>TIHOTAPCI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1</v>
      </c>
      <c r="H16" s="37">
        <f>'WEEKLY COMPETITIVE REPORT'!H16</f>
        <v>6</v>
      </c>
      <c r="I16" s="14">
        <f>'WEEKLY COMPETITIVE REPORT'!I16/Y4</f>
        <v>17210.980796494394</v>
      </c>
      <c r="J16" s="14">
        <f>'WEEKLY COMPETITIVE REPORT'!J16/Y4</f>
        <v>0</v>
      </c>
      <c r="K16" s="22">
        <f>'WEEKLY COMPETITIVE REPORT'!K16</f>
        <v>2603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2868.4967994157323</v>
      </c>
      <c r="O16" s="37">
        <f>'WEEKLY COMPETITIVE REPORT'!O16</f>
        <v>6</v>
      </c>
      <c r="P16" s="14">
        <f>'WEEKLY COMPETITIVE REPORT'!P16/Y4</f>
        <v>24343.343214331744</v>
      </c>
      <c r="Q16" s="14">
        <f>'WEEKLY COMPETITIVE REPORT'!Q16/Y4</f>
        <v>0</v>
      </c>
      <c r="R16" s="22">
        <f>'WEEKLY COMPETITIVE REPORT'!R16</f>
        <v>4114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1322.335352493878</v>
      </c>
      <c r="V16" s="14">
        <f t="shared" si="1"/>
        <v>4057.223869055291</v>
      </c>
      <c r="W16" s="25">
        <f t="shared" si="2"/>
        <v>25665.678566825623</v>
      </c>
      <c r="X16" s="22">
        <f>'WEEKLY COMPETITIVE REPORT'!X16</f>
        <v>211</v>
      </c>
      <c r="Y16" s="56">
        <f>'WEEKLY COMPETITIVE REPORT'!Y16</f>
        <v>4325</v>
      </c>
    </row>
    <row r="17" spans="1:25" ht="12.75">
      <c r="A17" s="50">
        <v>4</v>
      </c>
      <c r="B17" s="4">
        <f>'WEEKLY COMPETITIVE REPORT'!B17</f>
        <v>8</v>
      </c>
      <c r="C17" s="4" t="str">
        <f>'WEEKLY COMPETITIVE REPORT'!C17</f>
        <v>PARADA</v>
      </c>
      <c r="D17" s="4" t="str">
        <f>'WEEKLY COMPETITIVE REPORT'!D17</f>
        <v>PARADA</v>
      </c>
      <c r="E17" s="4" t="str">
        <f>'WEEKLY COMPETITIVE REPORT'!E17</f>
        <v>IND</v>
      </c>
      <c r="F17" s="4" t="str">
        <f>'WEEKLY COMPETITIVE REPORT'!F17</f>
        <v>Cinemania</v>
      </c>
      <c r="G17" s="37">
        <f>'WEEKLY COMPETITIVE REPORT'!G17</f>
        <v>3</v>
      </c>
      <c r="H17" s="37">
        <f>'WEEKLY COMPETITIVE REPORT'!H17</f>
        <v>3</v>
      </c>
      <c r="I17" s="14">
        <f>'WEEKLY COMPETITIVE REPORT'!I17/Y4</f>
        <v>15984.018559092667</v>
      </c>
      <c r="J17" s="14">
        <f>'WEEKLY COMPETITIVE REPORT'!J17/Y4</f>
        <v>13562.314731279803</v>
      </c>
      <c r="K17" s="22">
        <f>'WEEKLY COMPETITIVE REPORT'!K17</f>
        <v>2342</v>
      </c>
      <c r="L17" s="22">
        <f>'WEEKLY COMPETITIVE REPORT'!L17</f>
        <v>1979</v>
      </c>
      <c r="M17" s="64">
        <f>'WEEKLY COMPETITIVE REPORT'!M17</f>
        <v>17.856124679273975</v>
      </c>
      <c r="N17" s="14">
        <f t="shared" si="0"/>
        <v>5328.006186364222</v>
      </c>
      <c r="O17" s="37">
        <f>'WEEKLY COMPETITIVE REPORT'!O17</f>
        <v>3</v>
      </c>
      <c r="P17" s="14">
        <f>'WEEKLY COMPETITIVE REPORT'!P17/Y4</f>
        <v>23539.115865446576</v>
      </c>
      <c r="Q17" s="14">
        <f>'WEEKLY COMPETITIVE REPORT'!Q17/Y4</f>
        <v>21400.95373115092</v>
      </c>
      <c r="R17" s="22">
        <f>'WEEKLY COMPETITIVE REPORT'!R17</f>
        <v>3663</v>
      </c>
      <c r="S17" s="22">
        <f>'WEEKLY COMPETITIVE REPORT'!S17</f>
        <v>3317</v>
      </c>
      <c r="T17" s="64">
        <f>'WEEKLY COMPETITIVE REPORT'!T17</f>
        <v>9.990966576332426</v>
      </c>
      <c r="U17" s="14">
        <f>'WEEKLY COMPETITIVE REPORT'!U17/Y4</f>
        <v>40442.06727671091</v>
      </c>
      <c r="V17" s="14">
        <f t="shared" si="1"/>
        <v>7846.371955148858</v>
      </c>
      <c r="W17" s="25">
        <f t="shared" si="2"/>
        <v>63981.18314215749</v>
      </c>
      <c r="X17" s="22">
        <f>'WEEKLY COMPETITIVE REPORT'!X17</f>
        <v>6376</v>
      </c>
      <c r="Y17" s="56">
        <f>'WEEKLY COMPETITIVE REPORT'!Y17</f>
        <v>10039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JACK AND JILL</v>
      </c>
      <c r="D18" s="4" t="str">
        <f>'WEEKLY COMPETITIVE REPORT'!D18</f>
        <v>JACK IN JILL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2</v>
      </c>
      <c r="H18" s="37">
        <f>'WEEKLY COMPETITIVE REPORT'!H18</f>
        <v>6</v>
      </c>
      <c r="I18" s="14">
        <f>'WEEKLY COMPETITIVE REPORT'!I18/Y4</f>
        <v>16839.79894316278</v>
      </c>
      <c r="J18" s="14">
        <f>'WEEKLY COMPETITIVE REPORT'!J18/Y4</f>
        <v>27261.245005799716</v>
      </c>
      <c r="K18" s="22">
        <f>'WEEKLY COMPETITIVE REPORT'!K18</f>
        <v>2623</v>
      </c>
      <c r="L18" s="22">
        <f>'WEEKLY COMPETITIVE REPORT'!L18</f>
        <v>4229</v>
      </c>
      <c r="M18" s="64">
        <f>'WEEKLY COMPETITIVE REPORT'!M18</f>
        <v>-38.22806354009077</v>
      </c>
      <c r="N18" s="14">
        <f t="shared" si="0"/>
        <v>2806.6331571937967</v>
      </c>
      <c r="O18" s="37">
        <f>'WEEKLY COMPETITIVE REPORT'!O18</f>
        <v>6</v>
      </c>
      <c r="P18" s="14">
        <f>'WEEKLY COMPETITIVE REPORT'!P18/Y4</f>
        <v>22953.988916097434</v>
      </c>
      <c r="Q18" s="14">
        <f>'WEEKLY COMPETITIVE REPORT'!Q18/Y4</f>
        <v>36948.06031705117</v>
      </c>
      <c r="R18" s="22">
        <f>'WEEKLY COMPETITIVE REPORT'!R18</f>
        <v>4057</v>
      </c>
      <c r="S18" s="22">
        <f>'WEEKLY COMPETITIVE REPORT'!S18</f>
        <v>6311</v>
      </c>
      <c r="T18" s="64">
        <f>'WEEKLY COMPETITIVE REPORT'!T18</f>
        <v>-37.87498255895074</v>
      </c>
      <c r="U18" s="14">
        <f>'WEEKLY COMPETITIVE REPORT'!U18/Y4</f>
        <v>37928.85681144477</v>
      </c>
      <c r="V18" s="14">
        <f t="shared" si="1"/>
        <v>3825.6648193495726</v>
      </c>
      <c r="W18" s="25">
        <f t="shared" si="2"/>
        <v>60882.845727542204</v>
      </c>
      <c r="X18" s="22">
        <f>'WEEKLY COMPETITIVE REPORT'!X18</f>
        <v>6470</v>
      </c>
      <c r="Y18" s="56">
        <f>'WEEKLY COMPETITIVE REPORT'!Y18</f>
        <v>10527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SHERLOCK HOLMES 2</v>
      </c>
      <c r="D19" s="4" t="str">
        <f>'WEEKLY COMPETITIVE REPORT'!D19</f>
        <v>SHERLOCK HOLMES: IGRA SENC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10</v>
      </c>
      <c r="I19" s="14">
        <f>'WEEKLY COMPETITIVE REPORT'!I19/Y4</f>
        <v>13820.079907204536</v>
      </c>
      <c r="J19" s="14">
        <f>'WEEKLY COMPETITIVE REPORT'!J19/Y4</f>
        <v>25687.588606779223</v>
      </c>
      <c r="K19" s="22">
        <f>'WEEKLY COMPETITIVE REPORT'!K19</f>
        <v>2004</v>
      </c>
      <c r="L19" s="22">
        <f>'WEEKLY COMPETITIVE REPORT'!L19</f>
        <v>3985</v>
      </c>
      <c r="M19" s="64">
        <f>'WEEKLY COMPETITIVE REPORT'!M19</f>
        <v>-46.19938788821434</v>
      </c>
      <c r="N19" s="14">
        <f t="shared" si="0"/>
        <v>1382.0079907204536</v>
      </c>
      <c r="O19" s="37">
        <f>'WEEKLY COMPETITIVE REPORT'!O19</f>
        <v>10</v>
      </c>
      <c r="P19" s="14">
        <f>'WEEKLY COMPETITIVE REPORT'!P19/Y4</f>
        <v>19948.44696481505</v>
      </c>
      <c r="Q19" s="14">
        <f>'WEEKLY COMPETITIVE REPORT'!Q19/Y4</f>
        <v>37381.105812604714</v>
      </c>
      <c r="R19" s="22">
        <f>'WEEKLY COMPETITIVE REPORT'!R19</f>
        <v>3155</v>
      </c>
      <c r="S19" s="22">
        <f>'WEEKLY COMPETITIVE REPORT'!S19</f>
        <v>6177</v>
      </c>
      <c r="T19" s="64">
        <f>'WEEKLY COMPETITIVE REPORT'!T19</f>
        <v>-46.63494690387533</v>
      </c>
      <c r="U19" s="14">
        <f>'WEEKLY COMPETITIVE REPORT'!U19/Y4</f>
        <v>185906.68900631522</v>
      </c>
      <c r="V19" s="14">
        <f t="shared" si="1"/>
        <v>1994.8446964815053</v>
      </c>
      <c r="W19" s="25">
        <f t="shared" si="2"/>
        <v>205855.13597113028</v>
      </c>
      <c r="X19" s="22">
        <f>'WEEKLY COMPETITIVE REPORT'!X19</f>
        <v>30671</v>
      </c>
      <c r="Y19" s="56">
        <f>'WEEKLY COMPETITIVE REPORT'!Y19</f>
        <v>33826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GIRL WITH DRAGON TATOO</v>
      </c>
      <c r="D20" s="4" t="str">
        <f>'WEEKLY COMPETITIVE REPORT'!D20</f>
        <v>DEKLE Z ZMAJSKIM TATUJEM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3</v>
      </c>
      <c r="H20" s="37">
        <f>'WEEKLY COMPETITIVE REPORT'!H20</f>
        <v>11</v>
      </c>
      <c r="I20" s="14">
        <f>'WEEKLY COMPETITIVE REPORT'!I20/Y4</f>
        <v>12645.95953086738</v>
      </c>
      <c r="J20" s="14">
        <f>'WEEKLY COMPETITIVE REPORT'!J20/Y4</f>
        <v>19060.44593375435</v>
      </c>
      <c r="K20" s="22">
        <f>'WEEKLY COMPETITIVE REPORT'!K20</f>
        <v>1868</v>
      </c>
      <c r="L20" s="22">
        <f>'WEEKLY COMPETITIVE REPORT'!L20</f>
        <v>2820</v>
      </c>
      <c r="M20" s="64">
        <f>'WEEKLY COMPETITIVE REPORT'!M20</f>
        <v>-33.65339103387653</v>
      </c>
      <c r="N20" s="14">
        <f t="shared" si="0"/>
        <v>1149.6326846243073</v>
      </c>
      <c r="O20" s="37">
        <f>'WEEKLY COMPETITIVE REPORT'!O20</f>
        <v>11</v>
      </c>
      <c r="P20" s="14">
        <f>'WEEKLY COMPETITIVE REPORT'!P20/Y4</f>
        <v>18520.427890192033</v>
      </c>
      <c r="Q20" s="14">
        <f>'WEEKLY COMPETITIVE REPORT'!Q20/Y4</f>
        <v>26281.737337285733</v>
      </c>
      <c r="R20" s="22">
        <f>'WEEKLY COMPETITIVE REPORT'!R20</f>
        <v>2968</v>
      </c>
      <c r="S20" s="22">
        <f>'WEEKLY COMPETITIVE REPORT'!S20</f>
        <v>4193</v>
      </c>
      <c r="T20" s="64">
        <f>'WEEKLY COMPETITIVE REPORT'!T20</f>
        <v>-29.531188701451555</v>
      </c>
      <c r="U20" s="14">
        <f>'WEEKLY COMPETITIVE REPORT'!U20/Y4</f>
        <v>58798.814280190745</v>
      </c>
      <c r="V20" s="14">
        <f t="shared" si="1"/>
        <v>1683.6752627447304</v>
      </c>
      <c r="W20" s="25">
        <f t="shared" si="2"/>
        <v>77319.24217038279</v>
      </c>
      <c r="X20" s="22">
        <f>'WEEKLY COMPETITIVE REPORT'!X20</f>
        <v>9482</v>
      </c>
      <c r="Y20" s="56">
        <f>'WEEKLY COMPETITIVE REPORT'!Y20</f>
        <v>12450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THE INBETWEENERS MOVIE</v>
      </c>
      <c r="D21" s="4" t="str">
        <f>'WEEKLY COMPETITIVE REPORT'!D21</f>
        <v>ANGLEŠKA PITA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1</v>
      </c>
      <c r="H21" s="37">
        <f>'WEEKLY COMPETITIVE REPORT'!H21</f>
        <v>6</v>
      </c>
      <c r="I21" s="14">
        <f>'WEEKLY COMPETITIVE REPORT'!I21/Y4</f>
        <v>13040.34025003222</v>
      </c>
      <c r="J21" s="14">
        <f>'WEEKLY COMPETITIVE REPORT'!J21/Y4</f>
        <v>0</v>
      </c>
      <c r="K21" s="22">
        <f>'WEEKLY COMPETITIVE REPORT'!K21</f>
        <v>2037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2173.3900416720367</v>
      </c>
      <c r="O21" s="37">
        <f>'WEEKLY COMPETITIVE REPORT'!O21</f>
        <v>6</v>
      </c>
      <c r="P21" s="14">
        <f>'WEEKLY COMPETITIVE REPORT'!P21/Y4</f>
        <v>17578.296172187136</v>
      </c>
      <c r="Q21" s="14">
        <f>'WEEKLY COMPETITIVE REPORT'!Q21/Y4</f>
        <v>0</v>
      </c>
      <c r="R21" s="22">
        <f>'WEEKLY COMPETITIVE REPORT'!R21</f>
        <v>3008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2929.716028697856</v>
      </c>
      <c r="W21" s="25">
        <f aca="true" t="shared" si="5" ref="W21:W33">P21+U21</f>
        <v>17578.296172187136</v>
      </c>
      <c r="X21" s="22">
        <f>'WEEKLY COMPETITIVE REPORT'!X21</f>
        <v>0</v>
      </c>
      <c r="Y21" s="56">
        <f>'WEEKLY COMPETITIVE REPORT'!Y21</f>
        <v>3008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TRAKTOR, LJUBEZEN IN ROCK'N'ROLL</v>
      </c>
      <c r="D22" s="4" t="str">
        <f>'WEEKLY COMPETITIVE REPORT'!D22</f>
        <v>TRAKTOR, LJUBEZEN IN ROCK'N'ROLL</v>
      </c>
      <c r="E22" s="4" t="str">
        <f>'WEEKLY COMPETITIVE REPORT'!E22</f>
        <v>IND</v>
      </c>
      <c r="F22" s="4" t="str">
        <f>'WEEKLY COMPETITIVE REPORT'!F22</f>
        <v>KZC</v>
      </c>
      <c r="G22" s="37">
        <f>'WEEKLY COMPETITIVE REPORT'!G22</f>
        <v>7</v>
      </c>
      <c r="H22" s="37">
        <f>'WEEKLY COMPETITIVE REPORT'!H22</f>
        <v>12</v>
      </c>
      <c r="I22" s="14">
        <f>'WEEKLY COMPETITIVE REPORT'!I22/Y4</f>
        <v>13206.598788503672</v>
      </c>
      <c r="J22" s="14">
        <f>'WEEKLY COMPETITIVE REPORT'!J22/Y4</f>
        <v>19597.886325557418</v>
      </c>
      <c r="K22" s="22">
        <f>'WEEKLY COMPETITIVE REPORT'!K22</f>
        <v>2063</v>
      </c>
      <c r="L22" s="22">
        <f>'WEEKLY COMPETITIVE REPORT'!L22</f>
        <v>2987</v>
      </c>
      <c r="M22" s="64">
        <f>'WEEKLY COMPETITIVE REPORT'!M22</f>
        <v>-32.61212679205576</v>
      </c>
      <c r="N22" s="14">
        <f t="shared" si="3"/>
        <v>1100.5498990419726</v>
      </c>
      <c r="O22" s="37">
        <f>'WEEKLY COMPETITIVE REPORT'!O22</f>
        <v>12</v>
      </c>
      <c r="P22" s="14">
        <f>'WEEKLY COMPETITIVE REPORT'!P22/Y4</f>
        <v>17071.787601495038</v>
      </c>
      <c r="Q22" s="14">
        <f>'WEEKLY COMPETITIVE REPORT'!Q22/Y4</f>
        <v>26710.91635520041</v>
      </c>
      <c r="R22" s="22">
        <f>'WEEKLY COMPETITIVE REPORT'!R22</f>
        <v>2884</v>
      </c>
      <c r="S22" s="22">
        <f>'WEEKLY COMPETITIVE REPORT'!S22</f>
        <v>4483</v>
      </c>
      <c r="T22" s="64">
        <f>'WEEKLY COMPETITIVE REPORT'!T22</f>
        <v>-36.08685162846803</v>
      </c>
      <c r="U22" s="14">
        <f>'WEEKLY COMPETITIVE REPORT'!U22/Y4</f>
        <v>207042.1446062637</v>
      </c>
      <c r="V22" s="14">
        <f t="shared" si="4"/>
        <v>1422.648966791253</v>
      </c>
      <c r="W22" s="25">
        <f t="shared" si="5"/>
        <v>224113.93220775874</v>
      </c>
      <c r="X22" s="22">
        <f>'WEEKLY COMPETITIVE REPORT'!X22</f>
        <v>37158</v>
      </c>
      <c r="Y22" s="56">
        <f>'WEEKLY COMPETITIVE REPORT'!Y22</f>
        <v>40042</v>
      </c>
    </row>
    <row r="23" spans="1:25" ht="12.75">
      <c r="A23" s="50">
        <v>10</v>
      </c>
      <c r="B23" s="4">
        <f>'WEEKLY COMPETITIVE REPORT'!B23</f>
        <v>5</v>
      </c>
      <c r="C23" s="4" t="str">
        <f>'WEEKLY COMPETITIVE REPORT'!C23</f>
        <v>MISSION IMPOSSIBLE: GHOST PROTOCOL</v>
      </c>
      <c r="D23" s="4" t="str">
        <f>'WEEKLY COMPETITIVE REPORT'!D23</f>
        <v>MISIJA NEMOGOČE: PROTOKOL DUH</v>
      </c>
      <c r="E23" s="4" t="str">
        <f>'WEEKLY COMPETITIVE REPORT'!E23</f>
        <v>PAR</v>
      </c>
      <c r="F23" s="4" t="str">
        <f>'WEEKLY COMPETITIVE REPORT'!F23</f>
        <v>Karantanija</v>
      </c>
      <c r="G23" s="37">
        <f>'WEEKLY COMPETITIVE REPORT'!G23</f>
        <v>5</v>
      </c>
      <c r="H23" s="37">
        <f>'WEEKLY COMPETITIVE REPORT'!H23</f>
        <v>11</v>
      </c>
      <c r="I23" s="14">
        <f>'WEEKLY COMPETITIVE REPORT'!I23/Y4</f>
        <v>10599.304034025003</v>
      </c>
      <c r="J23" s="14">
        <f>'WEEKLY COMPETITIVE REPORT'!J23/Y4</f>
        <v>21630.364737723932</v>
      </c>
      <c r="K23" s="22">
        <f>'WEEKLY COMPETITIVE REPORT'!K23</f>
        <v>1569</v>
      </c>
      <c r="L23" s="22">
        <f>'WEEKLY COMPETITIVE REPORT'!L23</f>
        <v>3238</v>
      </c>
      <c r="M23" s="64">
        <f>'WEEKLY COMPETITIVE REPORT'!M23</f>
        <v>-50.99803372460228</v>
      </c>
      <c r="N23" s="14">
        <f t="shared" si="3"/>
        <v>963.573094002273</v>
      </c>
      <c r="O23" s="37">
        <f>'WEEKLY COMPETITIVE REPORT'!O23</f>
        <v>11</v>
      </c>
      <c r="P23" s="14">
        <f>'WEEKLY COMPETITIVE REPORT'!P23/Y4</f>
        <v>14351.076169609485</v>
      </c>
      <c r="Q23" s="14">
        <f>'WEEKLY COMPETITIVE REPORT'!Q23/Y4</f>
        <v>29195.772651114832</v>
      </c>
      <c r="R23" s="22">
        <f>'WEEKLY COMPETITIVE REPORT'!R23</f>
        <v>2260</v>
      </c>
      <c r="S23" s="22">
        <f>'WEEKLY COMPETITIVE REPORT'!S23</f>
        <v>4668</v>
      </c>
      <c r="T23" s="64">
        <f>'WEEKLY COMPETITIVE REPORT'!T23</f>
        <v>-50.84536264512426</v>
      </c>
      <c r="U23" s="14">
        <f>'WEEKLY COMPETITIVE REPORT'!U23/Y4</f>
        <v>223206.59878850367</v>
      </c>
      <c r="V23" s="14">
        <f t="shared" si="4"/>
        <v>1304.6432881463168</v>
      </c>
      <c r="W23" s="25">
        <f t="shared" si="5"/>
        <v>237557.67495811317</v>
      </c>
      <c r="X23" s="22">
        <f>'WEEKLY COMPETITIVE REPORT'!X23</f>
        <v>36930</v>
      </c>
      <c r="Y23" s="56">
        <f>'WEEKLY COMPETITIVE REPORT'!Y23</f>
        <v>39190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THE MUPPETS</v>
      </c>
      <c r="D24" s="4" t="str">
        <f>'WEEKLY COMPETITIVE REPORT'!D24</f>
        <v>MUPPETKI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2</v>
      </c>
      <c r="H24" s="37">
        <f>'WEEKLY COMPETITIVE REPORT'!H24</f>
        <v>10</v>
      </c>
      <c r="I24" s="14">
        <f>'WEEKLY COMPETITIVE REPORT'!I24/Y4</f>
        <v>4735.146281737337</v>
      </c>
      <c r="J24" s="14">
        <f>'WEEKLY COMPETITIVE REPORT'!J24/Y4</f>
        <v>5617.992009279546</v>
      </c>
      <c r="K24" s="22">
        <f>'WEEKLY COMPETITIVE REPORT'!K24</f>
        <v>777</v>
      </c>
      <c r="L24" s="22">
        <f>'WEEKLY COMPETITIVE REPORT'!L24</f>
        <v>905</v>
      </c>
      <c r="M24" s="64">
        <f>'WEEKLY COMPETITIVE REPORT'!M24</f>
        <v>-15.714613443450332</v>
      </c>
      <c r="N24" s="14">
        <f t="shared" si="3"/>
        <v>473.5146281737337</v>
      </c>
      <c r="O24" s="37">
        <f>'WEEKLY COMPETITIVE REPORT'!O24</f>
        <v>10</v>
      </c>
      <c r="P24" s="14">
        <f>'WEEKLY COMPETITIVE REPORT'!P24/Y4</f>
        <v>5579.327232890836</v>
      </c>
      <c r="Q24" s="14">
        <f>'WEEKLY COMPETITIVE REPORT'!Q24/Y4</f>
        <v>7539.631395798428</v>
      </c>
      <c r="R24" s="22">
        <f>'WEEKLY COMPETITIVE REPORT'!R24</f>
        <v>948</v>
      </c>
      <c r="S24" s="22">
        <f>'WEEKLY COMPETITIVE REPORT'!S24</f>
        <v>1403</v>
      </c>
      <c r="T24" s="64">
        <f>'WEEKLY COMPETITIVE REPORT'!T24</f>
        <v>-26</v>
      </c>
      <c r="U24" s="14">
        <f>'WEEKLY COMPETITIVE REPORT'!U24/Y4</f>
        <v>8405.722386905529</v>
      </c>
      <c r="V24" s="14">
        <f t="shared" si="4"/>
        <v>557.9327232890836</v>
      </c>
      <c r="W24" s="25">
        <f t="shared" si="5"/>
        <v>13985.049619796366</v>
      </c>
      <c r="X24" s="22">
        <f>'WEEKLY COMPETITIVE REPORT'!X24</f>
        <v>1544</v>
      </c>
      <c r="Y24" s="56">
        <f>'WEEKLY COMPETITIVE REPORT'!Y24</f>
        <v>2492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ARTHUR CHRISTMAS 3D</v>
      </c>
      <c r="D25" s="4" t="str">
        <f>'WEEKLY COMPETITIVE REPORT'!D25</f>
        <v>ARTHUR BOŽIČEK 3D</v>
      </c>
      <c r="E25" s="4" t="str">
        <f>'WEEKLY COMPETITIVE REPORT'!E25</f>
        <v>SONY</v>
      </c>
      <c r="F25" s="4" t="str">
        <f>'WEEKLY COMPETITIVE REPORT'!F25</f>
        <v>CF</v>
      </c>
      <c r="G25" s="37">
        <f>'WEEKLY COMPETITIVE REPORT'!G25</f>
        <v>6</v>
      </c>
      <c r="H25" s="37">
        <f>'WEEKLY COMPETITIVE REPORT'!H25</f>
        <v>15</v>
      </c>
      <c r="I25" s="14">
        <f>'WEEKLY COMPETITIVE REPORT'!I25/Y4</f>
        <v>2937.2341796623273</v>
      </c>
      <c r="J25" s="14">
        <f>'WEEKLY COMPETITIVE REPORT'!J25/Y4</f>
        <v>3732.4397473901276</v>
      </c>
      <c r="K25" s="22">
        <f>'WEEKLY COMPETITIVE REPORT'!K25</f>
        <v>464</v>
      </c>
      <c r="L25" s="22">
        <f>'WEEKLY COMPETITIVE REPORT'!L25</f>
        <v>551</v>
      </c>
      <c r="M25" s="64">
        <f>'WEEKLY COMPETITIVE REPORT'!M25</f>
        <v>-21.305248618784532</v>
      </c>
      <c r="N25" s="14">
        <f t="shared" si="3"/>
        <v>195.8156119774885</v>
      </c>
      <c r="O25" s="37">
        <f>'WEEKLY COMPETITIVE REPORT'!O25</f>
        <v>15</v>
      </c>
      <c r="P25" s="14">
        <f>'WEEKLY COMPETITIVE REPORT'!P25/Y4</f>
        <v>3602.2683335481374</v>
      </c>
      <c r="Q25" s="14">
        <f>'WEEKLY COMPETITIVE REPORT'!Q25/Y4</f>
        <v>5074.107488078361</v>
      </c>
      <c r="R25" s="22">
        <f>'WEEKLY COMPETITIVE REPORT'!R25</f>
        <v>581</v>
      </c>
      <c r="S25" s="22">
        <f>'WEEKLY COMPETITIVE REPORT'!S25</f>
        <v>834</v>
      </c>
      <c r="T25" s="64">
        <f>'WEEKLY COMPETITIVE REPORT'!T25</f>
        <v>-29.006858013716027</v>
      </c>
      <c r="U25" s="14">
        <f>'WEEKLY COMPETITIVE REPORT'!U25/Y4</f>
        <v>181859.77574429693</v>
      </c>
      <c r="V25" s="14">
        <f t="shared" si="4"/>
        <v>240.1512222365425</v>
      </c>
      <c r="W25" s="25">
        <f t="shared" si="5"/>
        <v>185462.04407784506</v>
      </c>
      <c r="X25" s="22">
        <f>'WEEKLY COMPETITIVE REPORT'!X25</f>
        <v>30433</v>
      </c>
      <c r="Y25" s="56">
        <f>'WEEKLY COMPETITIVE REPORT'!Y25</f>
        <v>31014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NEW YEARS EVE</v>
      </c>
      <c r="D26" s="4" t="str">
        <f>'WEEKLY COMPETITIVE REPORT'!D26</f>
        <v>SILVESTROVO V NEW YORKU</v>
      </c>
      <c r="E26" s="4" t="str">
        <f>'WEEKLY COMPETITIVE REPORT'!E26</f>
        <v>WB</v>
      </c>
      <c r="F26" s="4" t="str">
        <f>'WEEKLY COMPETITIVE REPORT'!F26</f>
        <v>Blitz</v>
      </c>
      <c r="G26" s="37">
        <f>'WEEKLY COMPETITIVE REPORT'!G26</f>
        <v>6</v>
      </c>
      <c r="H26" s="37">
        <f>'WEEKLY COMPETITIVE REPORT'!H26</f>
        <v>10</v>
      </c>
      <c r="I26" s="14">
        <f>'WEEKLY COMPETITIVE REPORT'!I26/Y4</f>
        <v>2361.1290114705503</v>
      </c>
      <c r="J26" s="14">
        <f>'WEEKLY COMPETITIVE REPORT'!J26/Y4</f>
        <v>6962.237401727027</v>
      </c>
      <c r="K26" s="22">
        <f>'WEEKLY COMPETITIVE REPORT'!K26</f>
        <v>365</v>
      </c>
      <c r="L26" s="22">
        <f>'WEEKLY COMPETITIVE REPORT'!L26</f>
        <v>1049</v>
      </c>
      <c r="M26" s="64">
        <f>'WEEKLY COMPETITIVE REPORT'!M26</f>
        <v>-66.08663457978525</v>
      </c>
      <c r="N26" s="14">
        <f t="shared" si="3"/>
        <v>236.11290114705503</v>
      </c>
      <c r="O26" s="37">
        <f>'WEEKLY COMPETITIVE REPORT'!O26</f>
        <v>10</v>
      </c>
      <c r="P26" s="14">
        <f>'WEEKLY COMPETITIVE REPORT'!P26/Y4</f>
        <v>3501.739914937492</v>
      </c>
      <c r="Q26" s="14">
        <f>'WEEKLY COMPETITIVE REPORT'!Q26/Y4</f>
        <v>9343.987627271556</v>
      </c>
      <c r="R26" s="22">
        <f>'WEEKLY COMPETITIVE REPORT'!R26</f>
        <v>562</v>
      </c>
      <c r="S26" s="22">
        <f>'WEEKLY COMPETITIVE REPORT'!S26</f>
        <v>1483</v>
      </c>
      <c r="T26" s="64">
        <f>'WEEKLY COMPETITIVE REPORT'!T26</f>
        <v>-62.52413793103449</v>
      </c>
      <c r="U26" s="14">
        <f>'WEEKLY COMPETITIVE REPORT'!U26/Y4</f>
        <v>192398.50496197963</v>
      </c>
      <c r="V26" s="14">
        <f t="shared" si="4"/>
        <v>350.1739914937492</v>
      </c>
      <c r="W26" s="25">
        <f t="shared" si="5"/>
        <v>195900.24487691713</v>
      </c>
      <c r="X26" s="22">
        <f>'WEEKLY COMPETITIVE REPORT'!X26</f>
        <v>33427</v>
      </c>
      <c r="Y26" s="56">
        <f>'WEEKLY COMPETITIVE REPORT'!Y26</f>
        <v>33989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THE HELP</v>
      </c>
      <c r="D27" s="4" t="str">
        <f>'WEEKLY COMPETITIVE REPORT'!D27</f>
        <v>SLUŽKINJE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6</v>
      </c>
      <c r="H27" s="37">
        <f>'WEEKLY COMPETITIVE REPORT'!H27</f>
        <v>5</v>
      </c>
      <c r="I27" s="14">
        <f>'WEEKLY COMPETITIVE REPORT'!I27/Y4</f>
        <v>1872.664003093182</v>
      </c>
      <c r="J27" s="14">
        <f>'WEEKLY COMPETITIVE REPORT'!J27/Y17</f>
        <v>0.20111564896902082</v>
      </c>
      <c r="K27" s="22">
        <f>'WEEKLY COMPETITIVE REPORT'!K27</f>
        <v>294</v>
      </c>
      <c r="L27" s="22">
        <f>'WEEKLY COMPETITIVE REPORT'!L27</f>
        <v>380</v>
      </c>
      <c r="M27" s="64">
        <f>'WEEKLY COMPETITIVE REPORT'!M27</f>
        <v>-28.033680039623576</v>
      </c>
      <c r="N27" s="14">
        <f t="shared" si="3"/>
        <v>374.5328006186364</v>
      </c>
      <c r="O27" s="37">
        <f>'WEEKLY COMPETITIVE REPORT'!O27</f>
        <v>5</v>
      </c>
      <c r="P27" s="14">
        <f>'WEEKLY COMPETITIVE REPORT'!P27/Y4</f>
        <v>3130.558061605877</v>
      </c>
      <c r="Q27" s="14">
        <f>'WEEKLY COMPETITIVE REPORT'!Q27/Y17</f>
        <v>0.2889730052794103</v>
      </c>
      <c r="R27" s="22">
        <f>'WEEKLY COMPETITIVE REPORT'!R27</f>
        <v>505</v>
      </c>
      <c r="S27" s="22">
        <f>'WEEKLY COMPETITIVE REPORT'!S27</f>
        <v>592</v>
      </c>
      <c r="T27" s="64">
        <f>'WEEKLY COMPETITIVE REPORT'!T27</f>
        <v>-16.270251637366428</v>
      </c>
      <c r="U27" s="14">
        <f>'WEEKLY COMPETITIVE REPORT'!U27/Y17</f>
        <v>1.7820500049805759</v>
      </c>
      <c r="V27" s="14">
        <f t="shared" si="4"/>
        <v>626.1116123211754</v>
      </c>
      <c r="W27" s="25">
        <f t="shared" si="5"/>
        <v>3132.3401116108575</v>
      </c>
      <c r="X27" s="22">
        <f>'WEEKLY COMPETITIVE REPORT'!X27</f>
        <v>3742</v>
      </c>
      <c r="Y27" s="56">
        <f>'WEEKLY COMPETITIVE REPORT'!Y27</f>
        <v>4247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MELANCHOLIA</v>
      </c>
      <c r="D28" s="4" t="str">
        <f>'WEEKLY COMPETITIVE REPORT'!D28</f>
        <v>MELANHOLIJA</v>
      </c>
      <c r="E28" s="4" t="str">
        <f>'WEEKLY COMPETITIVE REPORT'!E28</f>
        <v>IND</v>
      </c>
      <c r="F28" s="4" t="str">
        <f>'WEEKLY COMPETITIVE REPORT'!F28</f>
        <v>CF</v>
      </c>
      <c r="G28" s="37">
        <f>'WEEKLY COMPETITIVE REPORT'!G28</f>
        <v>5</v>
      </c>
      <c r="H28" s="37">
        <f>'WEEKLY COMPETITIVE REPORT'!H28</f>
        <v>1</v>
      </c>
      <c r="I28" s="14">
        <f>'WEEKLY COMPETITIVE REPORT'!I28/Y4</f>
        <v>389.22541564634616</v>
      </c>
      <c r="J28" s="14">
        <f>'WEEKLY COMPETITIVE REPORT'!J28/Y17</f>
        <v>0.13567088355413887</v>
      </c>
      <c r="K28" s="22">
        <f>'WEEKLY COMPETITIVE REPORT'!K28</f>
        <v>63</v>
      </c>
      <c r="L28" s="22">
        <f>'WEEKLY COMPETITIVE REPORT'!L28</f>
        <v>287</v>
      </c>
      <c r="M28" s="64">
        <f>'WEEKLY COMPETITIVE REPORT'!M28</f>
        <v>-77.82672540381792</v>
      </c>
      <c r="N28" s="14">
        <f t="shared" si="3"/>
        <v>389.22541564634616</v>
      </c>
      <c r="O28" s="37">
        <f>'WEEKLY COMPETITIVE REPORT'!O28</f>
        <v>1</v>
      </c>
      <c r="P28" s="14">
        <f>'WEEKLY COMPETITIVE REPORT'!P28/Y4</f>
        <v>2384.327877303776</v>
      </c>
      <c r="Q28" s="14">
        <f>'WEEKLY COMPETITIVE REPORT'!Q28/Y17</f>
        <v>0.3026197828468971</v>
      </c>
      <c r="R28" s="22">
        <f>'WEEKLY COMPETITIVE REPORT'!R28</f>
        <v>408</v>
      </c>
      <c r="S28" s="22">
        <f>'WEEKLY COMPETITIVE REPORT'!S28</f>
        <v>669</v>
      </c>
      <c r="T28" s="64">
        <f>'WEEKLY COMPETITIVE REPORT'!T28</f>
        <v>-39.1046741277156</v>
      </c>
      <c r="U28" s="14">
        <f>'WEEKLY COMPETITIVE REPORT'!U28/Y17</f>
        <v>1.94342065942823</v>
      </c>
      <c r="V28" s="14">
        <f t="shared" si="4"/>
        <v>2384.327877303776</v>
      </c>
      <c r="W28" s="25">
        <f t="shared" si="5"/>
        <v>2386.2712979632042</v>
      </c>
      <c r="X28" s="22">
        <f>'WEEKLY COMPETITIVE REPORT'!X28</f>
        <v>4333</v>
      </c>
      <c r="Y28" s="56">
        <f>'WEEKLY COMPETITIVE REPORT'!Y28</f>
        <v>4741</v>
      </c>
    </row>
    <row r="29" spans="1:25" ht="12.75">
      <c r="A29" s="50">
        <v>16</v>
      </c>
      <c r="B29" s="4" t="str">
        <f>'WEEKLY COMPETITIVE REPORT'!B29</f>
        <v>New</v>
      </c>
      <c r="C29" s="4" t="str">
        <f>'WEEKLY COMPETITIVE REPORT'!C29</f>
        <v>LE HAVRE</v>
      </c>
      <c r="D29" s="4" t="str">
        <f>'WEEKLY COMPETITIVE REPORT'!D29</f>
        <v>LE HAVRE</v>
      </c>
      <c r="E29" s="4" t="str">
        <f>'WEEKLY COMPETITIVE REPORT'!E29</f>
        <v>IND</v>
      </c>
      <c r="F29" s="4" t="str">
        <f>'WEEKLY COMPETITIVE REPORT'!F29</f>
        <v>CF</v>
      </c>
      <c r="G29" s="37">
        <f>'WEEKLY COMPETITIVE REPORT'!G29</f>
        <v>1</v>
      </c>
      <c r="H29" s="37">
        <f>'WEEKLY COMPETITIVE REPORT'!H29</f>
        <v>1</v>
      </c>
      <c r="I29" s="14">
        <f>'WEEKLY COMPETITIVE REPORT'!I29/Y4</f>
        <v>1555.612836705761</v>
      </c>
      <c r="J29" s="14">
        <f>'WEEKLY COMPETITIVE REPORT'!J29/Y17</f>
        <v>0</v>
      </c>
      <c r="K29" s="22">
        <f>'WEEKLY COMPETITIVE REPORT'!K29</f>
        <v>262</v>
      </c>
      <c r="L29" s="22">
        <f>'WEEKLY COMPETITIVE REPORT'!L29</f>
        <v>0</v>
      </c>
      <c r="M29" s="64">
        <f>'WEEKLY COMPETITIVE REPORT'!M29</f>
        <v>0</v>
      </c>
      <c r="N29" s="14">
        <f t="shared" si="3"/>
        <v>1555.612836705761</v>
      </c>
      <c r="O29" s="37">
        <f>'WEEKLY COMPETITIVE REPORT'!O29</f>
        <v>1</v>
      </c>
      <c r="P29" s="14">
        <f>'WEEKLY COMPETITIVE REPORT'!P29/Y4</f>
        <v>2341.796623276195</v>
      </c>
      <c r="Q29" s="14">
        <f>'WEEKLY COMPETITIVE REPORT'!Q29/Y17</f>
        <v>0</v>
      </c>
      <c r="R29" s="22">
        <f>'WEEKLY COMPETITIVE REPORT'!R29</f>
        <v>571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9662.3276195386</v>
      </c>
      <c r="V29" s="14">
        <f t="shared" si="4"/>
        <v>2341.796623276195</v>
      </c>
      <c r="W29" s="25">
        <f t="shared" si="5"/>
        <v>12004.124242814796</v>
      </c>
      <c r="X29" s="22">
        <f>'WEEKLY COMPETITIVE REPORT'!X29</f>
        <v>1567</v>
      </c>
      <c r="Y29" s="56">
        <f>'WEEKLY COMPETITIVE REPORT'!Y29</f>
        <v>2138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POTICHE</v>
      </c>
      <c r="D30" s="4" t="str">
        <f>'WEEKLY COMPETITIVE REPORT'!D30</f>
        <v>GOSPODINJA</v>
      </c>
      <c r="E30" s="4" t="str">
        <f>'WEEKLY COMPETITIVE REPORT'!E30</f>
        <v>IND</v>
      </c>
      <c r="F30" s="4" t="str">
        <f>'WEEKLY COMPETITIVE REPORT'!F30</f>
        <v>CF</v>
      </c>
      <c r="G30" s="37">
        <f>'WEEKLY COMPETITIVE REPORT'!G30</f>
        <v>5</v>
      </c>
      <c r="H30" s="37">
        <f>'WEEKLY COMPETITIVE REPORT'!H30</f>
        <v>1</v>
      </c>
      <c r="I30" s="14">
        <f>'WEEKLY COMPETITIVE REPORT'!I30/Y4</f>
        <v>1714.1384198994715</v>
      </c>
      <c r="J30" s="14">
        <f>'WEEKLY COMPETITIVE REPORT'!J30/Y17</f>
        <v>0.11435401932463393</v>
      </c>
      <c r="K30" s="22">
        <f>'WEEKLY COMPETITIVE REPORT'!K30</f>
        <v>288</v>
      </c>
      <c r="L30" s="22">
        <f>'WEEKLY COMPETITIVE REPORT'!L30</f>
        <v>243</v>
      </c>
      <c r="M30" s="64">
        <f>'WEEKLY COMPETITIVE REPORT'!M30</f>
        <v>15.853658536585357</v>
      </c>
      <c r="N30" s="14">
        <f t="shared" si="3"/>
        <v>1714.1384198994715</v>
      </c>
      <c r="O30" s="37">
        <f>'WEEKLY COMPETITIVE REPORT'!O30</f>
        <v>1</v>
      </c>
      <c r="P30" s="14">
        <f>'WEEKLY COMPETITIVE REPORT'!P30/Y4</f>
        <v>2176.8269106843663</v>
      </c>
      <c r="Q30" s="14">
        <f>'WEEKLY COMPETITIVE REPORT'!Q30/Y17</f>
        <v>0.1652555035362088</v>
      </c>
      <c r="R30" s="22">
        <f>'WEEKLY COMPETITIVE REPORT'!R30</f>
        <v>373</v>
      </c>
      <c r="S30" s="22">
        <f>'WEEKLY COMPETITIVE REPORT'!S30</f>
        <v>393</v>
      </c>
      <c r="T30" s="64">
        <f>'WEEKLY COMPETITIVE REPORT'!T30</f>
        <v>1.80831826401446</v>
      </c>
      <c r="U30" s="14">
        <f>'WEEKLY COMPETITIVE REPORT'!U30/Y4</f>
        <v>24847.274133264596</v>
      </c>
      <c r="V30" s="14">
        <f t="shared" si="4"/>
        <v>2176.8269106843663</v>
      </c>
      <c r="W30" s="25">
        <f t="shared" si="5"/>
        <v>27024.101043948962</v>
      </c>
      <c r="X30" s="22">
        <f>'WEEKLY COMPETITIVE REPORT'!X30</f>
        <v>4357</v>
      </c>
      <c r="Y30" s="56">
        <f>'WEEKLY COMPETITIVE REPORT'!Y30</f>
        <v>4730</v>
      </c>
    </row>
    <row r="31" spans="1:25" ht="12.75">
      <c r="A31" s="50">
        <v>18</v>
      </c>
      <c r="B31" s="4">
        <f>'WEEKLY COMPETITIVE REPORT'!B31</f>
        <v>19</v>
      </c>
      <c r="C31" s="4" t="str">
        <f>'WEEKLY COMPETITIVE REPORT'!C31</f>
        <v>HAPPY FEET 2</v>
      </c>
      <c r="D31" s="4" t="str">
        <f>'WEEKLY COMPETITIVE REPORT'!D31</f>
        <v>VESELE NOGICE 2</v>
      </c>
      <c r="E31" s="4" t="str">
        <f>'WEEKLY COMPETITIVE REPORT'!E31</f>
        <v>WB</v>
      </c>
      <c r="F31" s="4" t="str">
        <f>'WEEKLY COMPETITIVE REPORT'!F31</f>
        <v>Blitz</v>
      </c>
      <c r="G31" s="37">
        <f>'WEEKLY COMPETITIVE REPORT'!G31</f>
        <v>8</v>
      </c>
      <c r="H31" s="37">
        <f>'WEEKLY COMPETITIVE REPORT'!H31</f>
        <v>17</v>
      </c>
      <c r="I31" s="14">
        <f>'WEEKLY COMPETITIVE REPORT'!I31/Y4</f>
        <v>1034.9271813378011</v>
      </c>
      <c r="J31" s="14">
        <f>'WEEKLY COMPETITIVE REPORT'!J31/Y17</f>
        <v>0.06903077995816316</v>
      </c>
      <c r="K31" s="22">
        <f>'WEEKLY COMPETITIVE REPORT'!K31</f>
        <v>255</v>
      </c>
      <c r="L31" s="22">
        <f>'WEEKLY COMPETITIVE REPORT'!L31</f>
        <v>195</v>
      </c>
      <c r="M31" s="64">
        <f>'WEEKLY COMPETITIVE REPORT'!M31</f>
        <v>15.873015873015888</v>
      </c>
      <c r="N31" s="14">
        <f t="shared" si="3"/>
        <v>60.87806949045889</v>
      </c>
      <c r="O31" s="37">
        <f>'WEEKLY COMPETITIVE REPORT'!O31</f>
        <v>17</v>
      </c>
      <c r="P31" s="14">
        <f>'WEEKLY COMPETITIVE REPORT'!P31/Y4</f>
        <v>1192.163938651888</v>
      </c>
      <c r="Q31" s="14">
        <f>'WEEKLY COMPETITIVE REPORT'!Q31/Y17</f>
        <v>0.08058571570873593</v>
      </c>
      <c r="R31" s="22">
        <f>'WEEKLY COMPETITIVE REPORT'!R31</f>
        <v>290</v>
      </c>
      <c r="S31" s="22">
        <f>'WEEKLY COMPETITIVE REPORT'!S31</f>
        <v>237</v>
      </c>
      <c r="T31" s="64">
        <f>'WEEKLY COMPETITIVE REPORT'!T31</f>
        <v>14.338689740420278</v>
      </c>
      <c r="U31" s="14">
        <f>'WEEKLY COMPETITIVE REPORT'!U31/Y4</f>
        <v>74037.89148086093</v>
      </c>
      <c r="V31" s="14">
        <f t="shared" si="4"/>
        <v>70.12729050893459</v>
      </c>
      <c r="W31" s="25">
        <f t="shared" si="5"/>
        <v>75230.05541951282</v>
      </c>
      <c r="X31" s="22">
        <f>'WEEKLY COMPETITIVE REPORT'!X31</f>
        <v>11986</v>
      </c>
      <c r="Y31" s="56">
        <f>'WEEKLY COMPETITIVE REPORT'!Y31</f>
        <v>12276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149</v>
      </c>
      <c r="I34" s="32">
        <f>SUM(I14:I33)</f>
        <v>181041.37131073594</v>
      </c>
      <c r="J34" s="31">
        <f>SUM(J14:J33)</f>
        <v>214809.1295282077</v>
      </c>
      <c r="K34" s="31">
        <f>SUM(K14:K33)</f>
        <v>28029</v>
      </c>
      <c r="L34" s="31">
        <f>SUM(L14:L33)</f>
        <v>34278</v>
      </c>
      <c r="M34" s="64">
        <f>'WEEKLY COMPETITIVE REPORT'!M34</f>
        <v>-39.6969176612003</v>
      </c>
      <c r="N34" s="32">
        <f>I34/H34</f>
        <v>1215.0427604747379</v>
      </c>
      <c r="O34" s="40">
        <f>'WEEKLY COMPETITIVE REPORT'!O34</f>
        <v>149</v>
      </c>
      <c r="P34" s="31">
        <f>SUM(P14:P33)</f>
        <v>253010.6972548009</v>
      </c>
      <c r="Q34" s="31">
        <f>SUM(Q14:Q33)</f>
        <v>300056.2569468312</v>
      </c>
      <c r="R34" s="31">
        <f>SUM(R14:R33)</f>
        <v>42562</v>
      </c>
      <c r="S34" s="31">
        <f>SUM(S14:S33)</f>
        <v>51852</v>
      </c>
      <c r="T34" s="65">
        <f>P34/Q34-100%</f>
        <v>-0.15678913071413325</v>
      </c>
      <c r="U34" s="31">
        <f>SUM(U14:U33)</f>
        <v>1807686.416539101</v>
      </c>
      <c r="V34" s="32">
        <f>P34/O34</f>
        <v>1698.05837083759</v>
      </c>
      <c r="W34" s="31">
        <f>SUM(W14:W33)</f>
        <v>2060697.1137939019</v>
      </c>
      <c r="X34" s="31">
        <f>SUM(X14:X33)</f>
        <v>318395</v>
      </c>
      <c r="Y34" s="35">
        <f>SUM(Y14:Y33)</f>
        <v>360957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2012-01-19T13:32:28Z</dcterms:modified>
  <cp:category/>
  <cp:version/>
  <cp:contentType/>
  <cp:contentStatus/>
</cp:coreProperties>
</file>