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9440" windowHeight="6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<sst xmlns="http://schemas.openxmlformats.org/spreadsheetml/2006/main" count="267" uniqueCount="102">
  <si>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</si>
  <si>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</si>
  <si>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</si>
  <si>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</si>
  <si>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</si>
  <si>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</si>
  <si>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</si>
  <si>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</si>
  <si>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</si>
  <si>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</si>
  <si>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</si>
  <si>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</si>
  <si>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</si>
  <si>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</si>
  <si>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</si>
  <si>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</si>
  <si>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</si>
  <si>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</si>
  <si>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</si>
  <si>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</si>
  <si>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</si>
  <si>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</si>
  <si>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</si>
  <si>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</si>
  <si>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</si>
  <si>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</si>
  <si>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</si>
  <si>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</si>
  <si>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</si>
  <si>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</si>
  <si>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</si>
  <si>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</si>
  <si>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</si>
  <si>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</si>
  <si>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</si>
  <si>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</si>
  <si>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</si>
  <si>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</si>
  <si>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</si>
  <si>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</si>
  <si>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</si>
  <si>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</si>
  <si>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</si>
  <si>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</si>
  <si>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</si>
  <si>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</si>
  <si>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</si>
  <si>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</si>
  <si>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</si>
  <si>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</si>
  <si>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</si>
  <si>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CF</t>
  </si>
  <si>
    <t>SONY</t>
  </si>
  <si>
    <t>IND</t>
  </si>
  <si>
    <t>Cinemania</t>
  </si>
  <si>
    <t>FOX</t>
  </si>
  <si>
    <t>TRAKTOR, LJUBEZEN IN ROCK'N'ROLL</t>
  </si>
  <si>
    <t>KZC</t>
  </si>
  <si>
    <t>LISTY DO M.</t>
  </si>
  <si>
    <t>PISMA SV. NIKOLAJU</t>
  </si>
  <si>
    <t>FIVIA</t>
  </si>
  <si>
    <t>MISSION IMPOSSIBLE: GHOST PROTOCOL</t>
  </si>
  <si>
    <t>MISIJA NEMOGOČE: PROTOKOL DUH</t>
  </si>
  <si>
    <t>PAR</t>
  </si>
  <si>
    <t>SHERLOCK HOLMES 2</t>
  </si>
  <si>
    <t>SHERLOCK HOLMES: IGRA SENC</t>
  </si>
  <si>
    <t>ALVIN AND THE CHIPMUNKS 3</t>
  </si>
  <si>
    <t>ALVIN IN VEVERIČKI 3</t>
  </si>
  <si>
    <t>PARADA</t>
  </si>
  <si>
    <t>JACK AND JILL</t>
  </si>
  <si>
    <t>JACK IN JILL</t>
  </si>
  <si>
    <t>CONTRABAND</t>
  </si>
  <si>
    <t>TIHOTAPCI</t>
  </si>
  <si>
    <t>THE INBETWEENERS MOVIE</t>
  </si>
  <si>
    <t>ANGLEŠKA PITA</t>
  </si>
  <si>
    <t>PUSS IN BOOTS</t>
  </si>
  <si>
    <t>OBUTI MAČEK</t>
  </si>
  <si>
    <t>IZLET - A TRIP</t>
  </si>
  <si>
    <t>IZLET</t>
  </si>
  <si>
    <t>DOM</t>
  </si>
  <si>
    <t>UNDERWORLD: AWAKENING 3D</t>
  </si>
  <si>
    <t>PODZEMLJE: PREBUJENJE 3D</t>
  </si>
  <si>
    <t>WAR HORSE</t>
  </si>
  <si>
    <t>GRIVASTI VOJAK</t>
  </si>
  <si>
    <t>THE IDES OF MARCH</t>
  </si>
  <si>
    <t>MARČEVE IDE</t>
  </si>
  <si>
    <t>RUM DIARY</t>
  </si>
  <si>
    <t>ZAPITI DNEVNIK</t>
  </si>
  <si>
    <t>HAYWIRE</t>
  </si>
  <si>
    <t>IZDANA</t>
  </si>
  <si>
    <t>CHRONICLE</t>
  </si>
  <si>
    <t>KRONIKA</t>
  </si>
  <si>
    <t>09 - Feb</t>
  </si>
  <si>
    <t>15 - Feb</t>
  </si>
  <si>
    <t>10 - Feb</t>
  </si>
  <si>
    <t>12 - Feb</t>
  </si>
  <si>
    <t>THE VOW</t>
  </si>
  <si>
    <t>ZAOBLJUBA LJUBEZNI</t>
  </si>
  <si>
    <t>DANGEROUS METOD</t>
  </si>
  <si>
    <t>NEVARNA METODA</t>
  </si>
  <si>
    <t>JOURNEY 2: THE MYSTERIOUS ISLAND</t>
  </si>
  <si>
    <t>POTOVANJE V SREDIŠČE ZEMLJE 2: SKRIVNOSTNI OTOK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</si>
</sst>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HRK&quot;;\-#,##0\ &quot;HRK&quot;"/>
    <numFmt numFmtId="189" formatCode="#,##0\ &quot;HRK&quot;;[Red]\-#,##0\ &quot;HRK&quot;"/>
    <numFmt numFmtId="190" formatCode="#,##0.00\ &quot;HRK&quot;;\-#,##0.00\ &quot;HRK&quot;"/>
    <numFmt numFmtId="191" formatCode="#,##0.00\ &quot;HRK&quot;;[Red]\-#,##0.00\ &quot;HRK&quot;"/>
    <numFmt numFmtId="192" formatCode="_-* #,##0\ &quot;HRK&quot;_-;\-* #,##0\ &quot;HRK&quot;_-;_-* &quot;-&quot;\ &quot;HRK&quot;_-;_-@_-"/>
    <numFmt numFmtId="193" formatCode="_-* #,##0\ _H_R_K_-;\-* #,##0\ _H_R_K_-;_-* &quot;-&quot;\ _H_R_K_-;_-@_-"/>
    <numFmt numFmtId="194" formatCode="_-* #,##0.00\ &quot;HRK&quot;_-;\-* #,##0.00\ &quot;HRK&quot;_-;_-* &quot;-&quot;??\ &quot;HRK&quot;_-;_-@_-"/>
    <numFmt numFmtId="195" formatCode="_-* #,##0.00\ _H_R_K_-;\-* #,##0.00\ _H_R_K_-;_-* &quot;-&quot;??\ _H_R_K_-;_-@_-"/>
    <numFmt numFmtId="196" formatCode="dd/\ mmm/\ yy"/>
    <numFmt numFmtId="197" formatCode="_(* #,##0.00_);_(* \(#,##0.00\);_(* &quot;-&quot;_);_(@_)"/>
    <numFmt numFmtId="198" formatCode="_(* #,##0_);_(* \(#,##0\);_(* &quot;-&quot;_);_(@_)"/>
    <numFmt numFmtId="199" formatCode="&quot;True&quot;;&quot;True&quot;;&quot;False&quot;"/>
    <numFmt numFmtId="200" formatCode="&quot;On&quot;;&quot;On&quot;;&quot;Off&quot;"/>
    <numFmt numFmtId="201" formatCode="#,##0\ _S_I_T"/>
    <numFmt numFmtId="202" formatCode="_(* #,##0.00_);_(* \(#,##0.00\);_(* &quot;-&quot;??_);_(@_)"/>
    <numFmt numFmtId="203" formatCode="#.000;\-#.000"/>
    <numFmt numFmtId="204" formatCode="_-* #,##0\ _S_I_T_-;\-* #,##0\ _S_I_T_-;_-* &quot;-&quot;??\ _S_I_T_-;_-@_-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.00&quot;Sk&quot;_);[Red]\(#,##0.00&quot;Sk&quot;\)"/>
    <numFmt numFmtId="208" formatCode="#,##0&quot;Sk&quot;_);[Red]\(#,##0&quot;Sk&quot;\)"/>
    <numFmt numFmtId="209" formatCode="#,##0.00\ [$SIT-424];\-#,##0.00\ [$SIT-424]"/>
    <numFmt numFmtId="210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10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96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R26" sqref="R26"/>
    </sheetView>
  </sheetViews>
  <sheetFormatPr defaultColWidth="9.140625" defaultRowHeight="12.75"/>
  <cols>
    <col min="1" max="2" width="4.7109375" style="0" customWidth="1"/>
    <col min="3" max="3" width="32.5742187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94</v>
      </c>
      <c r="L4" s="20"/>
      <c r="M4" s="83" t="s">
        <v>95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92</v>
      </c>
      <c r="L5" s="7"/>
      <c r="M5" s="84" t="s">
        <v>93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2">
        <v>40590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96</v>
      </c>
      <c r="D14" s="4" t="s">
        <v>97</v>
      </c>
      <c r="E14" s="15" t="s">
        <v>52</v>
      </c>
      <c r="F14" s="15" t="s">
        <v>51</v>
      </c>
      <c r="G14" s="37">
        <v>1</v>
      </c>
      <c r="H14" s="37">
        <v>7</v>
      </c>
      <c r="I14" s="14">
        <v>21709</v>
      </c>
      <c r="J14" s="14"/>
      <c r="K14" s="14">
        <v>4328</v>
      </c>
      <c r="L14" s="14"/>
      <c r="M14" s="64"/>
      <c r="N14" s="14">
        <f aca="true" t="shared" si="0" ref="N14:N34">I14/H14</f>
        <v>3101.285714285714</v>
      </c>
      <c r="O14" s="73">
        <v>7</v>
      </c>
      <c r="P14" s="22">
        <v>36043</v>
      </c>
      <c r="Q14" s="22"/>
      <c r="R14" s="22">
        <v>8469</v>
      </c>
      <c r="S14" s="22"/>
      <c r="T14" s="64"/>
      <c r="U14" s="75">
        <v>1025</v>
      </c>
      <c r="V14" s="14">
        <f aca="true" t="shared" si="1" ref="V14:V34">P14/O14</f>
        <v>5149</v>
      </c>
      <c r="W14" s="75">
        <f aca="true" t="shared" si="2" ref="W14:W34">SUM(U14,P14)</f>
        <v>37068</v>
      </c>
      <c r="X14" s="75">
        <v>250</v>
      </c>
      <c r="Y14" s="76">
        <f aca="true" t="shared" si="3" ref="Y14:Y33">SUM(X14,R14)</f>
        <v>8719</v>
      </c>
    </row>
    <row r="15" spans="1:25" ht="12.75">
      <c r="A15" s="72">
        <v>2</v>
      </c>
      <c r="B15" s="72">
        <v>1</v>
      </c>
      <c r="C15" s="4" t="s">
        <v>75</v>
      </c>
      <c r="D15" s="4" t="s">
        <v>76</v>
      </c>
      <c r="E15" s="15" t="s">
        <v>63</v>
      </c>
      <c r="F15" s="15" t="s">
        <v>36</v>
      </c>
      <c r="G15" s="37">
        <v>4</v>
      </c>
      <c r="H15" s="37">
        <v>22</v>
      </c>
      <c r="I15" s="14">
        <v>23233</v>
      </c>
      <c r="J15" s="14">
        <v>41288</v>
      </c>
      <c r="K15" s="94">
        <v>4492</v>
      </c>
      <c r="L15" s="94">
        <v>7922</v>
      </c>
      <c r="M15" s="64">
        <f>(I15/J15*100)-100</f>
        <v>-43.72941290447587</v>
      </c>
      <c r="N15" s="14">
        <f t="shared" si="0"/>
        <v>1056.0454545454545</v>
      </c>
      <c r="O15" s="73">
        <v>22</v>
      </c>
      <c r="P15" s="22">
        <v>31601</v>
      </c>
      <c r="Q15" s="22">
        <v>76032</v>
      </c>
      <c r="R15" s="22">
        <v>6631</v>
      </c>
      <c r="S15" s="22">
        <v>15477</v>
      </c>
      <c r="T15" s="64">
        <f>(P15/Q15*100)-100</f>
        <v>-58.43723695286195</v>
      </c>
      <c r="U15" s="75">
        <v>282480</v>
      </c>
      <c r="V15" s="14">
        <f t="shared" si="1"/>
        <v>1436.409090909091</v>
      </c>
      <c r="W15" s="75">
        <f t="shared" si="2"/>
        <v>314081</v>
      </c>
      <c r="X15" s="75">
        <v>58926</v>
      </c>
      <c r="Y15" s="76">
        <f t="shared" si="3"/>
        <v>65557</v>
      </c>
    </row>
    <row r="16" spans="1:25" ht="12.75">
      <c r="A16" s="72">
        <v>3</v>
      </c>
      <c r="B16" s="72" t="s">
        <v>50</v>
      </c>
      <c r="C16" s="4" t="s">
        <v>100</v>
      </c>
      <c r="D16" s="4" t="s">
        <v>101</v>
      </c>
      <c r="E16" s="15" t="s">
        <v>47</v>
      </c>
      <c r="F16" s="15" t="s">
        <v>42</v>
      </c>
      <c r="G16" s="37">
        <v>1</v>
      </c>
      <c r="H16" s="37">
        <v>14</v>
      </c>
      <c r="I16" s="24">
        <v>21273</v>
      </c>
      <c r="J16" s="24"/>
      <c r="K16" s="24">
        <v>3916</v>
      </c>
      <c r="L16" s="24"/>
      <c r="M16" s="64"/>
      <c r="N16" s="14">
        <f t="shared" si="0"/>
        <v>1519.5</v>
      </c>
      <c r="O16" s="73">
        <v>14</v>
      </c>
      <c r="P16" s="14">
        <v>29966</v>
      </c>
      <c r="Q16" s="14"/>
      <c r="R16" s="14">
        <v>6051</v>
      </c>
      <c r="S16" s="14"/>
      <c r="T16" s="64"/>
      <c r="U16" s="75">
        <v>1216</v>
      </c>
      <c r="V16" s="14">
        <f t="shared" si="1"/>
        <v>2140.4285714285716</v>
      </c>
      <c r="W16" s="75">
        <f t="shared" si="2"/>
        <v>31182</v>
      </c>
      <c r="X16" s="75">
        <v>270</v>
      </c>
      <c r="Y16" s="76">
        <f t="shared" si="3"/>
        <v>6321</v>
      </c>
    </row>
    <row r="17" spans="1:25" ht="12.75">
      <c r="A17" s="72">
        <v>4</v>
      </c>
      <c r="B17" s="72">
        <v>3</v>
      </c>
      <c r="C17" s="4" t="s">
        <v>58</v>
      </c>
      <c r="D17" s="4" t="s">
        <v>59</v>
      </c>
      <c r="E17" s="15" t="s">
        <v>53</v>
      </c>
      <c r="F17" s="15" t="s">
        <v>60</v>
      </c>
      <c r="G17" s="37">
        <v>9</v>
      </c>
      <c r="H17" s="37">
        <v>11</v>
      </c>
      <c r="I17" s="24">
        <v>6501</v>
      </c>
      <c r="J17" s="24">
        <v>7943</v>
      </c>
      <c r="K17" s="99">
        <v>1266</v>
      </c>
      <c r="L17" s="99">
        <v>1540</v>
      </c>
      <c r="M17" s="64">
        <f>(I17/J17*100)-100</f>
        <v>-18.15434974191112</v>
      </c>
      <c r="N17" s="14">
        <f t="shared" si="0"/>
        <v>591</v>
      </c>
      <c r="O17" s="37">
        <v>11</v>
      </c>
      <c r="P17" s="22">
        <v>10695</v>
      </c>
      <c r="Q17" s="22">
        <v>18658</v>
      </c>
      <c r="R17" s="22">
        <v>2277</v>
      </c>
      <c r="S17" s="22">
        <v>4119</v>
      </c>
      <c r="T17" s="64">
        <f>(P17/Q17*100)-100</f>
        <v>-42.67874370243327</v>
      </c>
      <c r="U17" s="75">
        <v>269919</v>
      </c>
      <c r="V17" s="14">
        <f t="shared" si="1"/>
        <v>972.2727272727273</v>
      </c>
      <c r="W17" s="75">
        <f t="shared" si="2"/>
        <v>280614</v>
      </c>
      <c r="X17" s="75">
        <v>60419</v>
      </c>
      <c r="Y17" s="76">
        <f t="shared" si="3"/>
        <v>62696</v>
      </c>
    </row>
    <row r="18" spans="1:25" ht="13.5" customHeight="1">
      <c r="A18" s="72">
        <v>5</v>
      </c>
      <c r="B18" s="72">
        <v>2</v>
      </c>
      <c r="C18" s="4" t="s">
        <v>68</v>
      </c>
      <c r="D18" s="4" t="s">
        <v>68</v>
      </c>
      <c r="E18" s="15" t="s">
        <v>53</v>
      </c>
      <c r="F18" s="15" t="s">
        <v>54</v>
      </c>
      <c r="G18" s="37">
        <v>7</v>
      </c>
      <c r="H18" s="37">
        <v>3</v>
      </c>
      <c r="I18" s="14">
        <v>6376</v>
      </c>
      <c r="J18" s="14">
        <v>8638</v>
      </c>
      <c r="K18" s="24">
        <v>1360</v>
      </c>
      <c r="L18" s="24">
        <v>1652</v>
      </c>
      <c r="M18" s="64">
        <f>(I18/J18*100)-100</f>
        <v>-26.186617272516784</v>
      </c>
      <c r="N18" s="14">
        <f t="shared" si="0"/>
        <v>2125.3333333333335</v>
      </c>
      <c r="O18" s="38">
        <v>3</v>
      </c>
      <c r="P18" s="14">
        <v>9976</v>
      </c>
      <c r="Q18" s="14">
        <v>18935</v>
      </c>
      <c r="R18" s="14">
        <v>2244</v>
      </c>
      <c r="S18" s="14">
        <v>4023</v>
      </c>
      <c r="T18" s="64">
        <f>(P18/Q18*100)-100</f>
        <v>-47.31449696329548</v>
      </c>
      <c r="U18" s="75">
        <v>101179</v>
      </c>
      <c r="V18" s="14">
        <f t="shared" si="1"/>
        <v>3325.3333333333335</v>
      </c>
      <c r="W18" s="75">
        <f t="shared" si="2"/>
        <v>111155</v>
      </c>
      <c r="X18" s="75">
        <v>20908</v>
      </c>
      <c r="Y18" s="76">
        <f t="shared" si="3"/>
        <v>23152</v>
      </c>
    </row>
    <row r="19" spans="1:25" ht="12.75">
      <c r="A19" s="72">
        <v>6</v>
      </c>
      <c r="B19" s="72">
        <v>4</v>
      </c>
      <c r="C19" s="4" t="s">
        <v>82</v>
      </c>
      <c r="D19" s="4" t="s">
        <v>83</v>
      </c>
      <c r="E19" s="15" t="s">
        <v>49</v>
      </c>
      <c r="F19" s="15" t="s">
        <v>45</v>
      </c>
      <c r="G19" s="37">
        <v>3</v>
      </c>
      <c r="H19" s="37">
        <v>8</v>
      </c>
      <c r="I19" s="24">
        <v>4506</v>
      </c>
      <c r="J19" s="24">
        <v>6608</v>
      </c>
      <c r="K19" s="14">
        <v>853</v>
      </c>
      <c r="L19" s="14">
        <v>1249</v>
      </c>
      <c r="M19" s="64">
        <f>(I19/J19*100)-100</f>
        <v>-31.80992736077482</v>
      </c>
      <c r="N19" s="14">
        <f t="shared" si="0"/>
        <v>563.25</v>
      </c>
      <c r="O19" s="73">
        <v>8</v>
      </c>
      <c r="P19" s="14">
        <v>6431</v>
      </c>
      <c r="Q19" s="14">
        <v>11391</v>
      </c>
      <c r="R19" s="14">
        <v>1307</v>
      </c>
      <c r="S19" s="14">
        <v>2364</v>
      </c>
      <c r="T19" s="64">
        <f>(P19/Q19*100)-100</f>
        <v>-43.54314809937671</v>
      </c>
      <c r="U19" s="75">
        <v>25841</v>
      </c>
      <c r="V19" s="14">
        <f t="shared" si="1"/>
        <v>803.875</v>
      </c>
      <c r="W19" s="75">
        <f t="shared" si="2"/>
        <v>32272</v>
      </c>
      <c r="X19" s="75">
        <v>5383</v>
      </c>
      <c r="Y19" s="76">
        <f t="shared" si="3"/>
        <v>6690</v>
      </c>
    </row>
    <row r="20" spans="1:25" ht="12.75">
      <c r="A20" s="72">
        <v>7</v>
      </c>
      <c r="B20" s="72">
        <v>12</v>
      </c>
      <c r="C20" s="4" t="s">
        <v>77</v>
      </c>
      <c r="D20" s="4" t="s">
        <v>78</v>
      </c>
      <c r="E20" s="15" t="s">
        <v>79</v>
      </c>
      <c r="F20" s="15" t="s">
        <v>51</v>
      </c>
      <c r="G20" s="37">
        <v>4</v>
      </c>
      <c r="H20" s="37">
        <v>6</v>
      </c>
      <c r="I20" s="24">
        <v>2683</v>
      </c>
      <c r="J20" s="24">
        <v>2632</v>
      </c>
      <c r="K20" s="14">
        <v>584</v>
      </c>
      <c r="L20" s="14">
        <v>507</v>
      </c>
      <c r="M20" s="64">
        <f>(I20/J20*100)-100</f>
        <v>1.937689969604861</v>
      </c>
      <c r="N20" s="14">
        <f t="shared" si="0"/>
        <v>447.1666666666667</v>
      </c>
      <c r="O20" s="37">
        <v>6</v>
      </c>
      <c r="P20" s="14">
        <v>6308</v>
      </c>
      <c r="Q20" s="14">
        <v>5701</v>
      </c>
      <c r="R20" s="14">
        <v>1600</v>
      </c>
      <c r="S20" s="14">
        <v>1251</v>
      </c>
      <c r="T20" s="64">
        <f>(P20/Q20*100)-100</f>
        <v>10.6472548675671</v>
      </c>
      <c r="U20" s="75">
        <v>29322</v>
      </c>
      <c r="V20" s="14">
        <f t="shared" si="1"/>
        <v>1051.3333333333333</v>
      </c>
      <c r="W20" s="75">
        <f t="shared" si="2"/>
        <v>35630</v>
      </c>
      <c r="X20" s="75">
        <v>7311</v>
      </c>
      <c r="Y20" s="76">
        <f t="shared" si="3"/>
        <v>8911</v>
      </c>
    </row>
    <row r="21" spans="1:25" ht="12.75">
      <c r="A21" s="72">
        <v>8</v>
      </c>
      <c r="B21" s="72" t="s">
        <v>50</v>
      </c>
      <c r="C21" s="4" t="s">
        <v>98</v>
      </c>
      <c r="D21" s="4" t="s">
        <v>99</v>
      </c>
      <c r="E21" s="15" t="s">
        <v>53</v>
      </c>
      <c r="F21" s="15" t="s">
        <v>54</v>
      </c>
      <c r="G21" s="37">
        <v>1</v>
      </c>
      <c r="H21" s="37">
        <v>1</v>
      </c>
      <c r="I21" s="14">
        <v>3309</v>
      </c>
      <c r="J21" s="14"/>
      <c r="K21" s="14">
        <v>693</v>
      </c>
      <c r="L21" s="14"/>
      <c r="M21" s="64"/>
      <c r="N21" s="14">
        <f t="shared" si="0"/>
        <v>3309</v>
      </c>
      <c r="O21" s="73">
        <v>1</v>
      </c>
      <c r="P21" s="14">
        <v>5390</v>
      </c>
      <c r="Q21" s="14"/>
      <c r="R21" s="14">
        <v>1163</v>
      </c>
      <c r="S21" s="14"/>
      <c r="T21" s="64"/>
      <c r="U21" s="75">
        <v>7194</v>
      </c>
      <c r="V21" s="14">
        <f t="shared" si="1"/>
        <v>5390</v>
      </c>
      <c r="W21" s="75">
        <f t="shared" si="2"/>
        <v>12584</v>
      </c>
      <c r="X21" s="75">
        <v>1770</v>
      </c>
      <c r="Y21" s="76">
        <f t="shared" si="3"/>
        <v>2933</v>
      </c>
    </row>
    <row r="22" spans="1:25" ht="12.75">
      <c r="A22" s="72">
        <v>9</v>
      </c>
      <c r="B22" s="72">
        <v>5</v>
      </c>
      <c r="C22" s="4" t="s">
        <v>86</v>
      </c>
      <c r="D22" s="4" t="s">
        <v>87</v>
      </c>
      <c r="E22" s="15" t="s">
        <v>53</v>
      </c>
      <c r="F22" s="15" t="s">
        <v>60</v>
      </c>
      <c r="G22" s="37">
        <v>2</v>
      </c>
      <c r="H22" s="37">
        <v>4</v>
      </c>
      <c r="I22" s="24">
        <v>2934</v>
      </c>
      <c r="J22" s="24">
        <v>6155</v>
      </c>
      <c r="K22" s="95">
        <v>573</v>
      </c>
      <c r="L22" s="95">
        <v>1224</v>
      </c>
      <c r="M22" s="64">
        <f aca="true" t="shared" si="4" ref="M22:M34">(I22/J22*100)-100</f>
        <v>-52.331437855402115</v>
      </c>
      <c r="N22" s="14">
        <f t="shared" si="0"/>
        <v>733.5</v>
      </c>
      <c r="O22" s="38">
        <v>4</v>
      </c>
      <c r="P22" s="14">
        <v>5265</v>
      </c>
      <c r="Q22" s="14">
        <v>11110</v>
      </c>
      <c r="R22" s="14">
        <v>1144</v>
      </c>
      <c r="S22" s="14">
        <v>2408</v>
      </c>
      <c r="T22" s="64">
        <f aca="true" t="shared" si="5" ref="T22:T34">(P22/Q22*100)-100</f>
        <v>-52.61026102610261</v>
      </c>
      <c r="U22" s="75">
        <v>11110</v>
      </c>
      <c r="V22" s="14">
        <f t="shared" si="1"/>
        <v>1316.25</v>
      </c>
      <c r="W22" s="75">
        <f t="shared" si="2"/>
        <v>16375</v>
      </c>
      <c r="X22" s="75">
        <v>2408</v>
      </c>
      <c r="Y22" s="76">
        <f t="shared" si="3"/>
        <v>3552</v>
      </c>
    </row>
    <row r="23" spans="1:25" ht="12.75">
      <c r="A23" s="72">
        <v>10</v>
      </c>
      <c r="B23" s="72">
        <v>9</v>
      </c>
      <c r="C23" s="4" t="s">
        <v>66</v>
      </c>
      <c r="D23" s="4" t="s">
        <v>67</v>
      </c>
      <c r="E23" s="15" t="s">
        <v>55</v>
      </c>
      <c r="F23" s="15" t="s">
        <v>42</v>
      </c>
      <c r="G23" s="37">
        <v>8</v>
      </c>
      <c r="H23" s="37">
        <v>13</v>
      </c>
      <c r="I23" s="24">
        <v>4278</v>
      </c>
      <c r="J23" s="24">
        <v>3293</v>
      </c>
      <c r="K23" s="95">
        <v>1087</v>
      </c>
      <c r="L23" s="95">
        <v>711</v>
      </c>
      <c r="M23" s="64">
        <f t="shared" si="4"/>
        <v>29.91193440631642</v>
      </c>
      <c r="N23" s="14">
        <f t="shared" si="0"/>
        <v>329.0769230769231</v>
      </c>
      <c r="O23" s="38">
        <v>13</v>
      </c>
      <c r="P23" s="14">
        <v>5173</v>
      </c>
      <c r="Q23" s="14">
        <v>7259</v>
      </c>
      <c r="R23" s="14">
        <v>1339</v>
      </c>
      <c r="S23" s="14">
        <v>1704</v>
      </c>
      <c r="T23" s="64">
        <f t="shared" si="5"/>
        <v>-28.736740597878494</v>
      </c>
      <c r="U23" s="75">
        <v>311513</v>
      </c>
      <c r="V23" s="14">
        <f t="shared" si="1"/>
        <v>397.9230769230769</v>
      </c>
      <c r="W23" s="75">
        <f t="shared" si="2"/>
        <v>316686</v>
      </c>
      <c r="X23" s="77">
        <v>71852</v>
      </c>
      <c r="Y23" s="76">
        <f t="shared" si="3"/>
        <v>73191</v>
      </c>
    </row>
    <row r="24" spans="1:25" ht="12.75">
      <c r="A24" s="72">
        <v>11</v>
      </c>
      <c r="B24" s="72">
        <v>7</v>
      </c>
      <c r="C24" s="4" t="s">
        <v>88</v>
      </c>
      <c r="D24" s="4" t="s">
        <v>89</v>
      </c>
      <c r="E24" s="15" t="s">
        <v>53</v>
      </c>
      <c r="F24" s="15" t="s">
        <v>36</v>
      </c>
      <c r="G24" s="37">
        <v>2</v>
      </c>
      <c r="H24" s="37">
        <v>3</v>
      </c>
      <c r="I24" s="24">
        <v>3343</v>
      </c>
      <c r="J24" s="24">
        <v>5650</v>
      </c>
      <c r="K24" s="95">
        <v>644</v>
      </c>
      <c r="L24" s="95">
        <v>1090</v>
      </c>
      <c r="M24" s="64">
        <f t="shared" si="4"/>
        <v>-40.83185840707964</v>
      </c>
      <c r="N24" s="14">
        <f t="shared" si="0"/>
        <v>1114.3333333333333</v>
      </c>
      <c r="O24" s="73">
        <v>3</v>
      </c>
      <c r="P24" s="74">
        <v>5058</v>
      </c>
      <c r="Q24" s="74">
        <v>10278</v>
      </c>
      <c r="R24" s="74">
        <v>1098</v>
      </c>
      <c r="S24" s="74">
        <v>2144</v>
      </c>
      <c r="T24" s="64">
        <f t="shared" si="5"/>
        <v>-50.78809106830123</v>
      </c>
      <c r="U24" s="75">
        <v>10278</v>
      </c>
      <c r="V24" s="14">
        <f t="shared" si="1"/>
        <v>1686</v>
      </c>
      <c r="W24" s="75">
        <f t="shared" si="2"/>
        <v>15336</v>
      </c>
      <c r="X24" s="77">
        <v>2144</v>
      </c>
      <c r="Y24" s="76">
        <f t="shared" si="3"/>
        <v>3242</v>
      </c>
    </row>
    <row r="25" spans="1:25" ht="12.75" customHeight="1">
      <c r="A25" s="72">
        <v>12</v>
      </c>
      <c r="B25" s="72">
        <v>6</v>
      </c>
      <c r="C25" s="4" t="s">
        <v>80</v>
      </c>
      <c r="D25" s="4" t="s">
        <v>81</v>
      </c>
      <c r="E25" s="15" t="s">
        <v>52</v>
      </c>
      <c r="F25" s="15" t="s">
        <v>51</v>
      </c>
      <c r="G25" s="37">
        <v>4</v>
      </c>
      <c r="H25" s="37">
        <v>13</v>
      </c>
      <c r="I25" s="24">
        <v>2697</v>
      </c>
      <c r="J25" s="24">
        <v>6019</v>
      </c>
      <c r="K25" s="24">
        <v>493</v>
      </c>
      <c r="L25" s="24">
        <v>1101</v>
      </c>
      <c r="M25" s="64">
        <f t="shared" si="4"/>
        <v>-55.19189234092042</v>
      </c>
      <c r="N25" s="14">
        <f t="shared" si="0"/>
        <v>207.46153846153845</v>
      </c>
      <c r="O25" s="38">
        <v>13</v>
      </c>
      <c r="P25" s="14">
        <v>4549</v>
      </c>
      <c r="Q25" s="14">
        <v>10761</v>
      </c>
      <c r="R25" s="24">
        <v>952</v>
      </c>
      <c r="S25" s="24">
        <v>2209</v>
      </c>
      <c r="T25" s="64">
        <f t="shared" si="5"/>
        <v>-57.72697704674287</v>
      </c>
      <c r="U25" s="77">
        <v>55669</v>
      </c>
      <c r="V25" s="14">
        <f t="shared" si="1"/>
        <v>349.9230769230769</v>
      </c>
      <c r="W25" s="75">
        <f t="shared" si="2"/>
        <v>60218</v>
      </c>
      <c r="X25" s="75">
        <v>11168</v>
      </c>
      <c r="Y25" s="76">
        <f t="shared" si="3"/>
        <v>12120</v>
      </c>
    </row>
    <row r="26" spans="1:25" ht="12.75" customHeight="1">
      <c r="A26" s="72">
        <v>13</v>
      </c>
      <c r="B26" s="72">
        <v>8</v>
      </c>
      <c r="C26" s="87" t="s">
        <v>90</v>
      </c>
      <c r="D26" s="87" t="s">
        <v>91</v>
      </c>
      <c r="E26" s="15" t="s">
        <v>55</v>
      </c>
      <c r="F26" s="15" t="s">
        <v>42</v>
      </c>
      <c r="G26" s="37">
        <v>2</v>
      </c>
      <c r="H26" s="37">
        <v>5</v>
      </c>
      <c r="I26" s="14">
        <v>2537</v>
      </c>
      <c r="J26" s="14">
        <v>5109</v>
      </c>
      <c r="K26" s="14">
        <v>493</v>
      </c>
      <c r="L26" s="14">
        <v>1005</v>
      </c>
      <c r="M26" s="64">
        <f t="shared" si="4"/>
        <v>-50.34253278528087</v>
      </c>
      <c r="N26" s="14">
        <f t="shared" si="0"/>
        <v>507.4</v>
      </c>
      <c r="O26" s="37">
        <v>5</v>
      </c>
      <c r="P26" s="14">
        <v>4373</v>
      </c>
      <c r="Q26" s="14">
        <v>9450</v>
      </c>
      <c r="R26" s="14">
        <v>946</v>
      </c>
      <c r="S26" s="14">
        <v>2076</v>
      </c>
      <c r="T26" s="64">
        <f t="shared" si="5"/>
        <v>-53.72486772486773</v>
      </c>
      <c r="U26" s="97">
        <v>10309</v>
      </c>
      <c r="V26" s="14">
        <f t="shared" si="1"/>
        <v>874.6</v>
      </c>
      <c r="W26" s="75">
        <f t="shared" si="2"/>
        <v>14682</v>
      </c>
      <c r="X26" s="75">
        <v>2256</v>
      </c>
      <c r="Y26" s="76">
        <f t="shared" si="3"/>
        <v>3202</v>
      </c>
    </row>
    <row r="27" spans="1:25" ht="12.75">
      <c r="A27" s="72">
        <v>14</v>
      </c>
      <c r="B27" s="72">
        <v>15</v>
      </c>
      <c r="C27" s="4" t="s">
        <v>64</v>
      </c>
      <c r="D27" s="4" t="s">
        <v>65</v>
      </c>
      <c r="E27" s="15" t="s">
        <v>47</v>
      </c>
      <c r="F27" s="15" t="s">
        <v>42</v>
      </c>
      <c r="G27" s="37">
        <v>8</v>
      </c>
      <c r="H27" s="37">
        <v>10</v>
      </c>
      <c r="I27" s="24">
        <v>2874</v>
      </c>
      <c r="J27" s="24">
        <v>2256</v>
      </c>
      <c r="K27" s="22">
        <v>652</v>
      </c>
      <c r="L27" s="22">
        <v>415</v>
      </c>
      <c r="M27" s="64">
        <f t="shared" si="4"/>
        <v>27.39361702127661</v>
      </c>
      <c r="N27" s="14">
        <f t="shared" si="0"/>
        <v>287.4</v>
      </c>
      <c r="O27" s="73">
        <v>10</v>
      </c>
      <c r="P27" s="14">
        <v>4163</v>
      </c>
      <c r="Q27" s="14">
        <v>4219</v>
      </c>
      <c r="R27" s="14">
        <v>951</v>
      </c>
      <c r="S27" s="14">
        <v>820</v>
      </c>
      <c r="T27" s="64">
        <f t="shared" si="5"/>
        <v>-1.3273287508888387</v>
      </c>
      <c r="U27" s="93">
        <v>178298</v>
      </c>
      <c r="V27" s="14">
        <f t="shared" si="1"/>
        <v>416.3</v>
      </c>
      <c r="W27" s="75">
        <f t="shared" si="2"/>
        <v>182461</v>
      </c>
      <c r="X27" s="77">
        <v>37512</v>
      </c>
      <c r="Y27" s="76">
        <f t="shared" si="3"/>
        <v>38463</v>
      </c>
    </row>
    <row r="28" spans="1:25" ht="12.75">
      <c r="A28" s="72">
        <v>15</v>
      </c>
      <c r="B28" s="72">
        <v>10</v>
      </c>
      <c r="C28" s="4" t="s">
        <v>69</v>
      </c>
      <c r="D28" s="4" t="s">
        <v>70</v>
      </c>
      <c r="E28" s="15" t="s">
        <v>52</v>
      </c>
      <c r="F28" s="15" t="s">
        <v>51</v>
      </c>
      <c r="G28" s="37">
        <v>6</v>
      </c>
      <c r="H28" s="37">
        <v>6</v>
      </c>
      <c r="I28" s="24">
        <v>2656</v>
      </c>
      <c r="J28" s="24">
        <v>4083</v>
      </c>
      <c r="K28" s="14">
        <v>534</v>
      </c>
      <c r="L28" s="14">
        <v>833</v>
      </c>
      <c r="M28" s="64">
        <f t="shared" si="4"/>
        <v>-34.94979181974038</v>
      </c>
      <c r="N28" s="14">
        <f t="shared" si="0"/>
        <v>442.6666666666667</v>
      </c>
      <c r="O28" s="73">
        <v>6</v>
      </c>
      <c r="P28" s="22">
        <v>4147</v>
      </c>
      <c r="Q28" s="22">
        <v>7088</v>
      </c>
      <c r="R28" s="22">
        <v>969</v>
      </c>
      <c r="S28" s="22">
        <v>1616</v>
      </c>
      <c r="T28" s="64">
        <f t="shared" si="5"/>
        <v>-41.49266365688488</v>
      </c>
      <c r="U28" s="75">
        <v>78413</v>
      </c>
      <c r="V28" s="14">
        <f t="shared" si="1"/>
        <v>691.1666666666666</v>
      </c>
      <c r="W28" s="75">
        <f t="shared" si="2"/>
        <v>82560</v>
      </c>
      <c r="X28" s="77">
        <v>17521</v>
      </c>
      <c r="Y28" s="76">
        <f t="shared" si="3"/>
        <v>18490</v>
      </c>
    </row>
    <row r="29" spans="1:25" ht="12.75">
      <c r="A29" s="72">
        <v>16</v>
      </c>
      <c r="B29" s="72">
        <v>11</v>
      </c>
      <c r="C29" s="4" t="s">
        <v>71</v>
      </c>
      <c r="D29" s="4" t="s">
        <v>72</v>
      </c>
      <c r="E29" s="15" t="s">
        <v>48</v>
      </c>
      <c r="F29" s="15" t="s">
        <v>36</v>
      </c>
      <c r="G29" s="37">
        <v>5</v>
      </c>
      <c r="H29" s="37">
        <v>6</v>
      </c>
      <c r="I29" s="99">
        <v>2131</v>
      </c>
      <c r="J29" s="99">
        <v>3633</v>
      </c>
      <c r="K29" s="96">
        <v>428</v>
      </c>
      <c r="L29" s="96">
        <v>711</v>
      </c>
      <c r="M29" s="64">
        <f t="shared" si="4"/>
        <v>-41.34324249931186</v>
      </c>
      <c r="N29" s="14">
        <f t="shared" si="0"/>
        <v>355.1666666666667</v>
      </c>
      <c r="O29" s="73">
        <v>6</v>
      </c>
      <c r="P29" s="22">
        <v>3575</v>
      </c>
      <c r="Q29" s="22">
        <v>6336</v>
      </c>
      <c r="R29" s="22">
        <v>827</v>
      </c>
      <c r="S29" s="22">
        <v>1441</v>
      </c>
      <c r="T29" s="64">
        <f t="shared" si="5"/>
        <v>-43.576388888888886</v>
      </c>
      <c r="U29" s="75">
        <v>48233</v>
      </c>
      <c r="V29" s="14">
        <f t="shared" si="1"/>
        <v>595.8333333333334</v>
      </c>
      <c r="W29" s="75">
        <f t="shared" si="2"/>
        <v>51808</v>
      </c>
      <c r="X29" s="77">
        <v>10567</v>
      </c>
      <c r="Y29" s="76">
        <f t="shared" si="3"/>
        <v>11394</v>
      </c>
    </row>
    <row r="30" spans="1:25" ht="12.75">
      <c r="A30" s="72">
        <v>17</v>
      </c>
      <c r="B30" s="72">
        <v>13</v>
      </c>
      <c r="C30" s="4" t="s">
        <v>73</v>
      </c>
      <c r="D30" s="4" t="s">
        <v>74</v>
      </c>
      <c r="E30" s="15" t="s">
        <v>53</v>
      </c>
      <c r="F30" s="15" t="s">
        <v>54</v>
      </c>
      <c r="G30" s="37">
        <v>5</v>
      </c>
      <c r="H30" s="37">
        <v>6</v>
      </c>
      <c r="I30" s="99">
        <v>958</v>
      </c>
      <c r="J30" s="99">
        <v>3730</v>
      </c>
      <c r="K30" s="94">
        <v>196</v>
      </c>
      <c r="L30" s="94">
        <v>751</v>
      </c>
      <c r="M30" s="64">
        <f t="shared" si="4"/>
        <v>-74.31635388739946</v>
      </c>
      <c r="N30" s="14">
        <f t="shared" si="0"/>
        <v>159.66666666666666</v>
      </c>
      <c r="O30" s="73">
        <v>6</v>
      </c>
      <c r="P30" s="14">
        <v>2425</v>
      </c>
      <c r="Q30" s="14">
        <v>5172</v>
      </c>
      <c r="R30" s="14">
        <v>593</v>
      </c>
      <c r="S30" s="14">
        <v>1052</v>
      </c>
      <c r="T30" s="64">
        <f t="shared" si="5"/>
        <v>-53.11291569992266</v>
      </c>
      <c r="U30" s="75">
        <v>37279</v>
      </c>
      <c r="V30" s="14">
        <f t="shared" si="1"/>
        <v>404.1666666666667</v>
      </c>
      <c r="W30" s="75">
        <f t="shared" si="2"/>
        <v>39704</v>
      </c>
      <c r="X30" s="75">
        <v>8045</v>
      </c>
      <c r="Y30" s="76">
        <f t="shared" si="3"/>
        <v>8638</v>
      </c>
    </row>
    <row r="31" spans="1:25" ht="12.75">
      <c r="A31" s="72">
        <v>18</v>
      </c>
      <c r="B31" s="72">
        <v>16</v>
      </c>
      <c r="C31" s="98" t="s">
        <v>84</v>
      </c>
      <c r="D31" s="4" t="s">
        <v>85</v>
      </c>
      <c r="E31" s="15" t="s">
        <v>53</v>
      </c>
      <c r="F31" s="15" t="s">
        <v>54</v>
      </c>
      <c r="G31" s="37">
        <v>3</v>
      </c>
      <c r="H31" s="37">
        <v>2</v>
      </c>
      <c r="I31" s="24">
        <v>1648</v>
      </c>
      <c r="J31" s="24">
        <v>2076</v>
      </c>
      <c r="K31" s="99">
        <v>315</v>
      </c>
      <c r="L31" s="99">
        <v>407</v>
      </c>
      <c r="M31" s="64">
        <f t="shared" si="4"/>
        <v>-20.616570327552992</v>
      </c>
      <c r="N31" s="14">
        <f t="shared" si="0"/>
        <v>824</v>
      </c>
      <c r="O31" s="37">
        <v>2</v>
      </c>
      <c r="P31" s="22">
        <v>2351</v>
      </c>
      <c r="Q31" s="22">
        <v>4030</v>
      </c>
      <c r="R31" s="22">
        <v>490</v>
      </c>
      <c r="S31" s="22">
        <v>837</v>
      </c>
      <c r="T31" s="64">
        <f t="shared" si="5"/>
        <v>-41.66253101736973</v>
      </c>
      <c r="U31" s="80">
        <v>11095</v>
      </c>
      <c r="V31" s="14">
        <f t="shared" si="1"/>
        <v>1175.5</v>
      </c>
      <c r="W31" s="75">
        <f t="shared" si="2"/>
        <v>13446</v>
      </c>
      <c r="X31" s="75">
        <v>2313</v>
      </c>
      <c r="Y31" s="76">
        <f t="shared" si="3"/>
        <v>2803</v>
      </c>
    </row>
    <row r="32" spans="1:25" ht="12.75">
      <c r="A32" s="72">
        <v>19</v>
      </c>
      <c r="B32" s="72">
        <v>17</v>
      </c>
      <c r="C32" s="4" t="s">
        <v>61</v>
      </c>
      <c r="D32" s="4" t="s">
        <v>62</v>
      </c>
      <c r="E32" s="15" t="s">
        <v>63</v>
      </c>
      <c r="F32" s="15" t="s">
        <v>36</v>
      </c>
      <c r="G32" s="37">
        <v>9</v>
      </c>
      <c r="H32" s="37">
        <v>11</v>
      </c>
      <c r="I32" s="14">
        <v>1603</v>
      </c>
      <c r="J32" s="14">
        <v>1644</v>
      </c>
      <c r="K32" s="14">
        <v>310</v>
      </c>
      <c r="L32" s="14">
        <v>294</v>
      </c>
      <c r="M32" s="64">
        <f t="shared" si="4"/>
        <v>-2.4939172749391787</v>
      </c>
      <c r="N32" s="14">
        <f t="shared" si="0"/>
        <v>145.72727272727272</v>
      </c>
      <c r="O32" s="38">
        <v>11</v>
      </c>
      <c r="P32" s="14">
        <v>2191</v>
      </c>
      <c r="Q32" s="14">
        <v>3127</v>
      </c>
      <c r="R32" s="14">
        <v>452</v>
      </c>
      <c r="S32" s="14">
        <v>603</v>
      </c>
      <c r="T32" s="64">
        <f t="shared" si="5"/>
        <v>-29.93284298049248</v>
      </c>
      <c r="U32" s="80">
        <v>196519</v>
      </c>
      <c r="V32" s="14">
        <f t="shared" si="1"/>
        <v>199.1818181818182</v>
      </c>
      <c r="W32" s="75">
        <f t="shared" si="2"/>
        <v>198710</v>
      </c>
      <c r="X32" s="75">
        <v>41556</v>
      </c>
      <c r="Y32" s="76">
        <f t="shared" si="3"/>
        <v>42008</v>
      </c>
    </row>
    <row r="33" spans="1:25" ht="13.5" thickBot="1">
      <c r="A33" s="72">
        <v>20</v>
      </c>
      <c r="B33" s="72">
        <v>14</v>
      </c>
      <c r="C33" s="87" t="s">
        <v>56</v>
      </c>
      <c r="D33" s="87" t="s">
        <v>56</v>
      </c>
      <c r="E33" s="15" t="s">
        <v>53</v>
      </c>
      <c r="F33" s="15" t="s">
        <v>57</v>
      </c>
      <c r="G33" s="37">
        <v>11</v>
      </c>
      <c r="H33" s="37">
        <v>12</v>
      </c>
      <c r="I33" s="14">
        <v>1477</v>
      </c>
      <c r="J33" s="14">
        <v>2326</v>
      </c>
      <c r="K33" s="14">
        <v>313</v>
      </c>
      <c r="L33" s="14">
        <v>559</v>
      </c>
      <c r="M33" s="64">
        <f t="shared" si="4"/>
        <v>-36.50042992261393</v>
      </c>
      <c r="N33" s="14">
        <f t="shared" si="0"/>
        <v>123.08333333333333</v>
      </c>
      <c r="O33" s="73">
        <v>12</v>
      </c>
      <c r="P33" s="14">
        <v>2189</v>
      </c>
      <c r="Q33" s="14">
        <v>4647</v>
      </c>
      <c r="R33" s="14">
        <v>504</v>
      </c>
      <c r="S33" s="14">
        <v>1548</v>
      </c>
      <c r="T33" s="64">
        <f t="shared" si="5"/>
        <v>-52.89434043468905</v>
      </c>
      <c r="U33" s="90">
        <v>191713</v>
      </c>
      <c r="V33" s="14">
        <f t="shared" si="1"/>
        <v>182.41666666666666</v>
      </c>
      <c r="W33" s="75">
        <f t="shared" si="2"/>
        <v>193902</v>
      </c>
      <c r="X33" s="90">
        <v>44672</v>
      </c>
      <c r="Y33" s="76">
        <f t="shared" si="3"/>
        <v>45176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163</v>
      </c>
      <c r="I34" s="31">
        <f>SUM(I14:I33)</f>
        <v>118726</v>
      </c>
      <c r="J34" s="31">
        <v>232940</v>
      </c>
      <c r="K34" s="31">
        <f>SUM(K14:K33)</f>
        <v>23530</v>
      </c>
      <c r="L34" s="31">
        <v>44683</v>
      </c>
      <c r="M34" s="68">
        <f t="shared" si="4"/>
        <v>-49.031510260152835</v>
      </c>
      <c r="N34" s="32">
        <f t="shared" si="0"/>
        <v>728.3803680981595</v>
      </c>
      <c r="O34" s="34">
        <f>SUM(O14:O33)</f>
        <v>163</v>
      </c>
      <c r="P34" s="31">
        <f>SUM(P14:P33)</f>
        <v>181869</v>
      </c>
      <c r="Q34" s="31">
        <v>348995</v>
      </c>
      <c r="R34" s="31">
        <f>SUM(R14:R33)</f>
        <v>40007</v>
      </c>
      <c r="S34" s="31">
        <v>70166</v>
      </c>
      <c r="T34" s="68">
        <f t="shared" si="5"/>
        <v>-47.887792088711876</v>
      </c>
      <c r="U34" s="78">
        <f>SUM(U14:U33)</f>
        <v>1858605</v>
      </c>
      <c r="V34" s="32">
        <f t="shared" si="1"/>
        <v>1115.760736196319</v>
      </c>
      <c r="W34" s="91">
        <f t="shared" si="2"/>
        <v>2040474</v>
      </c>
      <c r="X34" s="79">
        <f>SUM(X14:X33)</f>
        <v>407251</v>
      </c>
      <c r="Y34" s="35">
        <f>SUM(Y14:Y33)</f>
        <v>447258</v>
      </c>
    </row>
    <row r="35" spans="9:12" ht="12.75">
      <c r="I35" s="23"/>
      <c r="J35" s="23"/>
      <c r="K35" s="23"/>
      <c r="L35" s="23"/>
    </row>
    <row r="36" ht="12.75">
      <c r="Y36" s="89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10 - Feb</v>
      </c>
      <c r="L4" s="20"/>
      <c r="M4" s="62" t="str">
        <f>'WEEKLY COMPETITIVE REPORT'!M4</f>
        <v>12 -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09 - Feb</v>
      </c>
      <c r="L5" s="7"/>
      <c r="M5" s="63" t="str">
        <f>'WEEKLY COMPETITIVE REPORT'!M5</f>
        <v>15 -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40590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THE VOW</v>
      </c>
      <c r="D14" s="4" t="str">
        <f>'WEEKLY COMPETITIVE REPORT'!D14</f>
        <v>ZAOBLJUBA LJUBEZNI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1</v>
      </c>
      <c r="H14" s="37">
        <f>'WEEKLY COMPETITIVE REPORT'!H14</f>
        <v>7</v>
      </c>
      <c r="I14" s="14">
        <f>'WEEKLY COMPETITIVE REPORT'!I14/Y4</f>
        <v>27979.121020750095</v>
      </c>
      <c r="J14" s="14">
        <f>'WEEKLY COMPETITIVE REPORT'!J14/Y4</f>
        <v>0</v>
      </c>
      <c r="K14" s="22">
        <f>'WEEKLY COMPETITIVE REPORT'!K14</f>
        <v>4328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3997.017288678585</v>
      </c>
      <c r="O14" s="37">
        <f>'WEEKLY COMPETITIVE REPORT'!O14</f>
        <v>7</v>
      </c>
      <c r="P14" s="14">
        <f>'WEEKLY COMPETITIVE REPORT'!P14/Y4</f>
        <v>46453.15117927568</v>
      </c>
      <c r="Q14" s="14">
        <f>'WEEKLY COMPETITIVE REPORT'!Q14/Y4</f>
        <v>0</v>
      </c>
      <c r="R14" s="22">
        <f>'WEEKLY COMPETITIVE REPORT'!R14</f>
        <v>8469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1321.0465266142544</v>
      </c>
      <c r="V14" s="14">
        <f aca="true" t="shared" si="1" ref="V14:V20">P14/O14</f>
        <v>6636.16445418224</v>
      </c>
      <c r="W14" s="25">
        <f aca="true" t="shared" si="2" ref="W14:W20">P14+U14</f>
        <v>47774.197705889936</v>
      </c>
      <c r="X14" s="22">
        <f>'WEEKLY COMPETITIVE REPORT'!X14</f>
        <v>250</v>
      </c>
      <c r="Y14" s="56">
        <f>'WEEKLY COMPETITIVE REPORT'!Y14</f>
        <v>8719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PUSS IN BOOTS</v>
      </c>
      <c r="D15" s="4" t="str">
        <f>'WEEKLY COMPETITIVE REPORT'!D15</f>
        <v>OBUTI MAČEK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4</v>
      </c>
      <c r="H15" s="37">
        <f>'WEEKLY COMPETITIVE REPORT'!H15</f>
        <v>22</v>
      </c>
      <c r="I15" s="14">
        <f>'WEEKLY COMPETITIVE REPORT'!I15/Y4</f>
        <v>29943.291661296556</v>
      </c>
      <c r="J15" s="14">
        <f>'WEEKLY COMPETITIVE REPORT'!J15/Y4</f>
        <v>53213.04291790179</v>
      </c>
      <c r="K15" s="22">
        <f>'WEEKLY COMPETITIVE REPORT'!K15</f>
        <v>4492</v>
      </c>
      <c r="L15" s="22">
        <f>'WEEKLY COMPETITIVE REPORT'!L15</f>
        <v>7922</v>
      </c>
      <c r="M15" s="64">
        <f>'WEEKLY COMPETITIVE REPORT'!M15</f>
        <v>-43.72941290447587</v>
      </c>
      <c r="N15" s="14">
        <f t="shared" si="0"/>
        <v>1361.0587118771161</v>
      </c>
      <c r="O15" s="37">
        <f>'WEEKLY COMPETITIVE REPORT'!O15</f>
        <v>22</v>
      </c>
      <c r="P15" s="14">
        <f>'WEEKLY COMPETITIVE REPORT'!P15/Y4</f>
        <v>40728.18662198737</v>
      </c>
      <c r="Q15" s="14">
        <f>'WEEKLY COMPETITIVE REPORT'!Q15/Y4</f>
        <v>97992.00927954633</v>
      </c>
      <c r="R15" s="22">
        <f>'WEEKLY COMPETITIVE REPORT'!R15</f>
        <v>6631</v>
      </c>
      <c r="S15" s="22">
        <f>'WEEKLY COMPETITIVE REPORT'!S15</f>
        <v>15477</v>
      </c>
      <c r="T15" s="64">
        <f>'WEEKLY COMPETITIVE REPORT'!T15</f>
        <v>-58.43723695286195</v>
      </c>
      <c r="U15" s="14">
        <f>'WEEKLY COMPETITIVE REPORT'!U15/Y4</f>
        <v>364067.53447609226</v>
      </c>
      <c r="V15" s="14">
        <f t="shared" si="1"/>
        <v>1851.281210090335</v>
      </c>
      <c r="W15" s="25">
        <f t="shared" si="2"/>
        <v>404795.72109807964</v>
      </c>
      <c r="X15" s="22">
        <f>'WEEKLY COMPETITIVE REPORT'!X15</f>
        <v>58926</v>
      </c>
      <c r="Y15" s="56">
        <f>'WEEKLY COMPETITIVE REPORT'!Y15</f>
        <v>65557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JOURNEY 2: THE MYSTERIOUS ISLAND</v>
      </c>
      <c r="D16" s="4" t="str">
        <f>'WEEKLY COMPETITIVE REPORT'!D16</f>
        <v>POTOVANJE V SREDIŠČE ZEMLJE 2: SKRIVNOSTNI OTOK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14</v>
      </c>
      <c r="I16" s="14">
        <f>'WEEKLY COMPETITIVE REPORT'!I16/Y4</f>
        <v>27417.19293723418</v>
      </c>
      <c r="J16" s="14">
        <f>'WEEKLY COMPETITIVE REPORT'!J16/Y4</f>
        <v>0</v>
      </c>
      <c r="K16" s="22">
        <f>'WEEKLY COMPETITIVE REPORT'!K16</f>
        <v>3916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1958.3709240881558</v>
      </c>
      <c r="O16" s="37">
        <f>'WEEKLY COMPETITIVE REPORT'!O16</f>
        <v>14</v>
      </c>
      <c r="P16" s="14">
        <f>'WEEKLY COMPETITIVE REPORT'!P16/Y4</f>
        <v>38620.95630880268</v>
      </c>
      <c r="Q16" s="14">
        <f>'WEEKLY COMPETITIVE REPORT'!Q16/Y4</f>
        <v>0</v>
      </c>
      <c r="R16" s="22">
        <f>'WEEKLY COMPETITIVE REPORT'!R16</f>
        <v>6051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1567.212269622374</v>
      </c>
      <c r="V16" s="14">
        <f t="shared" si="1"/>
        <v>2758.6397363430483</v>
      </c>
      <c r="W16" s="25">
        <f t="shared" si="2"/>
        <v>40188.16857842505</v>
      </c>
      <c r="X16" s="22">
        <f>'WEEKLY COMPETITIVE REPORT'!X16</f>
        <v>270</v>
      </c>
      <c r="Y16" s="56">
        <f>'WEEKLY COMPETITIVE REPORT'!Y16</f>
        <v>6321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LISTY DO M.</v>
      </c>
      <c r="D17" s="4" t="str">
        <f>'WEEKLY COMPETITIVE REPORT'!D17</f>
        <v>PISMA SV. NIKOLAJU</v>
      </c>
      <c r="E17" s="4" t="str">
        <f>'WEEKLY COMPETITIVE REPORT'!E17</f>
        <v>IND</v>
      </c>
      <c r="F17" s="4" t="str">
        <f>'WEEKLY COMPETITIVE REPORT'!F17</f>
        <v>FIVIA</v>
      </c>
      <c r="G17" s="37">
        <f>'WEEKLY COMPETITIVE REPORT'!G17</f>
        <v>9</v>
      </c>
      <c r="H17" s="37">
        <f>'WEEKLY COMPETITIVE REPORT'!H17</f>
        <v>11</v>
      </c>
      <c r="I17" s="14">
        <f>'WEEKLY COMPETITIVE REPORT'!I17/Y4</f>
        <v>8378.657043433432</v>
      </c>
      <c r="J17" s="14">
        <f>'WEEKLY COMPETITIVE REPORT'!J17/Y4</f>
        <v>10237.143961850754</v>
      </c>
      <c r="K17" s="22">
        <f>'WEEKLY COMPETITIVE REPORT'!K17</f>
        <v>1266</v>
      </c>
      <c r="L17" s="22">
        <f>'WEEKLY COMPETITIVE REPORT'!L17</f>
        <v>1540</v>
      </c>
      <c r="M17" s="64">
        <f>'WEEKLY COMPETITIVE REPORT'!M17</f>
        <v>-18.15434974191112</v>
      </c>
      <c r="N17" s="14">
        <f t="shared" si="0"/>
        <v>761.6960948575847</v>
      </c>
      <c r="O17" s="37">
        <f>'WEEKLY COMPETITIVE REPORT'!O17</f>
        <v>11</v>
      </c>
      <c r="P17" s="14">
        <f>'WEEKLY COMPETITIVE REPORT'!P17/Y4</f>
        <v>13783.992782575073</v>
      </c>
      <c r="Q17" s="14">
        <f>'WEEKLY COMPETITIVE REPORT'!Q17/Y4</f>
        <v>24046.9132620183</v>
      </c>
      <c r="R17" s="22">
        <f>'WEEKLY COMPETITIVE REPORT'!R17</f>
        <v>2277</v>
      </c>
      <c r="S17" s="22">
        <f>'WEEKLY COMPETITIVE REPORT'!S17</f>
        <v>4119</v>
      </c>
      <c r="T17" s="64">
        <f>'WEEKLY COMPETITIVE REPORT'!T17</f>
        <v>-42.67874370243327</v>
      </c>
      <c r="U17" s="14">
        <f>'WEEKLY COMPETITIVE REPORT'!U17/Y4</f>
        <v>347878.59260213946</v>
      </c>
      <c r="V17" s="14">
        <f t="shared" si="1"/>
        <v>1253.0902529613702</v>
      </c>
      <c r="W17" s="25">
        <f t="shared" si="2"/>
        <v>361662.58538471453</v>
      </c>
      <c r="X17" s="22">
        <f>'WEEKLY COMPETITIVE REPORT'!X17</f>
        <v>60419</v>
      </c>
      <c r="Y17" s="56">
        <f>'WEEKLY COMPETITIVE REPORT'!Y17</f>
        <v>62696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PARADA</v>
      </c>
      <c r="D18" s="4" t="str">
        <f>'WEEKLY COMPETITIVE REPORT'!D18</f>
        <v>PARADA</v>
      </c>
      <c r="E18" s="4" t="str">
        <f>'WEEKLY COMPETITIVE REPORT'!E18</f>
        <v>IND</v>
      </c>
      <c r="F18" s="4" t="str">
        <f>'WEEKLY COMPETITIVE REPORT'!F18</f>
        <v>Cinemania</v>
      </c>
      <c r="G18" s="37">
        <f>'WEEKLY COMPETITIVE REPORT'!G18</f>
        <v>7</v>
      </c>
      <c r="H18" s="37">
        <f>'WEEKLY COMPETITIVE REPORT'!H18</f>
        <v>3</v>
      </c>
      <c r="I18" s="14">
        <f>'WEEKLY COMPETITIVE REPORT'!I18/Y4</f>
        <v>8217.553808480474</v>
      </c>
      <c r="J18" s="14">
        <f>'WEEKLY COMPETITIVE REPORT'!J18/Y4</f>
        <v>11132.8779481892</v>
      </c>
      <c r="K18" s="22">
        <f>'WEEKLY COMPETITIVE REPORT'!K18</f>
        <v>1360</v>
      </c>
      <c r="L18" s="22">
        <f>'WEEKLY COMPETITIVE REPORT'!L18</f>
        <v>1652</v>
      </c>
      <c r="M18" s="64">
        <f>'WEEKLY COMPETITIVE REPORT'!M18</f>
        <v>-26.186617272516784</v>
      </c>
      <c r="N18" s="14">
        <f t="shared" si="0"/>
        <v>2739.1846028268246</v>
      </c>
      <c r="O18" s="37">
        <f>'WEEKLY COMPETITIVE REPORT'!O18</f>
        <v>3</v>
      </c>
      <c r="P18" s="14">
        <f>'WEEKLY COMPETITIVE REPORT'!P18/Y4</f>
        <v>12857.32697512566</v>
      </c>
      <c r="Q18" s="14">
        <f>'WEEKLY COMPETITIVE REPORT'!Q18/Y4</f>
        <v>24403.918030674056</v>
      </c>
      <c r="R18" s="22">
        <f>'WEEKLY COMPETITIVE REPORT'!R18</f>
        <v>2244</v>
      </c>
      <c r="S18" s="22">
        <f>'WEEKLY COMPETITIVE REPORT'!S18</f>
        <v>4023</v>
      </c>
      <c r="T18" s="64">
        <f>'WEEKLY COMPETITIVE REPORT'!T18</f>
        <v>-47.31449696329548</v>
      </c>
      <c r="U18" s="14">
        <f>'WEEKLY COMPETITIVE REPORT'!U18/Y4</f>
        <v>130402.11367444257</v>
      </c>
      <c r="V18" s="14">
        <f t="shared" si="1"/>
        <v>4285.77565837522</v>
      </c>
      <c r="W18" s="25">
        <f t="shared" si="2"/>
        <v>143259.44064956822</v>
      </c>
      <c r="X18" s="22">
        <f>'WEEKLY COMPETITIVE REPORT'!X18</f>
        <v>20908</v>
      </c>
      <c r="Y18" s="56">
        <f>'WEEKLY COMPETITIVE REPORT'!Y18</f>
        <v>23152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WAR HORSE</v>
      </c>
      <c r="D19" s="4" t="str">
        <f>'WEEKLY COMPETITIVE REPORT'!D19</f>
        <v>GRIVASTI VOJAK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3</v>
      </c>
      <c r="H19" s="37">
        <f>'WEEKLY COMPETITIVE REPORT'!H19</f>
        <v>8</v>
      </c>
      <c r="I19" s="14">
        <f>'WEEKLY COMPETITIVE REPORT'!I19/Y4</f>
        <v>5807.449413584224</v>
      </c>
      <c r="J19" s="14">
        <f>'WEEKLY COMPETITIVE REPORT'!J19/Y4</f>
        <v>8516.561412553163</v>
      </c>
      <c r="K19" s="22">
        <f>'WEEKLY COMPETITIVE REPORT'!K19</f>
        <v>853</v>
      </c>
      <c r="L19" s="22">
        <f>'WEEKLY COMPETITIVE REPORT'!L19</f>
        <v>1249</v>
      </c>
      <c r="M19" s="64">
        <f>'WEEKLY COMPETITIVE REPORT'!M19</f>
        <v>-31.80992736077482</v>
      </c>
      <c r="N19" s="14">
        <f t="shared" si="0"/>
        <v>725.931176698028</v>
      </c>
      <c r="O19" s="37">
        <f>'WEEKLY COMPETITIVE REPORT'!O19</f>
        <v>8</v>
      </c>
      <c r="P19" s="14">
        <f>'WEEKLY COMPETITIVE REPORT'!P19/Y4</f>
        <v>8288.439231859775</v>
      </c>
      <c r="Q19" s="14">
        <f>'WEEKLY COMPETITIVE REPORT'!Q19/Y4</f>
        <v>14681.015594793143</v>
      </c>
      <c r="R19" s="22">
        <f>'WEEKLY COMPETITIVE REPORT'!R19</f>
        <v>1307</v>
      </c>
      <c r="S19" s="22">
        <f>'WEEKLY COMPETITIVE REPORT'!S19</f>
        <v>2364</v>
      </c>
      <c r="T19" s="64">
        <f>'WEEKLY COMPETITIVE REPORT'!T19</f>
        <v>-43.54314809937671</v>
      </c>
      <c r="U19" s="14">
        <f>'WEEKLY COMPETITIVE REPORT'!U19/Y4</f>
        <v>33304.54955535507</v>
      </c>
      <c r="V19" s="14">
        <f t="shared" si="1"/>
        <v>1036.0549039824718</v>
      </c>
      <c r="W19" s="25">
        <f t="shared" si="2"/>
        <v>41592.98878721485</v>
      </c>
      <c r="X19" s="22">
        <f>'WEEKLY COMPETITIVE REPORT'!X19</f>
        <v>5383</v>
      </c>
      <c r="Y19" s="56">
        <f>'WEEKLY COMPETITIVE REPORT'!Y19</f>
        <v>6690</v>
      </c>
    </row>
    <row r="20" spans="1:25" ht="12.75">
      <c r="A20" s="51">
        <v>7</v>
      </c>
      <c r="B20" s="4">
        <f>'WEEKLY COMPETITIVE REPORT'!B20</f>
        <v>12</v>
      </c>
      <c r="C20" s="4" t="str">
        <f>'WEEKLY COMPETITIVE REPORT'!C20</f>
        <v>IZLET - A TRIP</v>
      </c>
      <c r="D20" s="4" t="str">
        <f>'WEEKLY COMPETITIVE REPORT'!D20</f>
        <v>IZLET</v>
      </c>
      <c r="E20" s="4" t="str">
        <f>'WEEKLY COMPETITIVE REPORT'!E20</f>
        <v>DOM</v>
      </c>
      <c r="F20" s="4" t="str">
        <f>'WEEKLY COMPETITIVE REPORT'!F20</f>
        <v>CF</v>
      </c>
      <c r="G20" s="37">
        <f>'WEEKLY COMPETITIVE REPORT'!G20</f>
        <v>4</v>
      </c>
      <c r="H20" s="37">
        <f>'WEEKLY COMPETITIVE REPORT'!H20</f>
        <v>6</v>
      </c>
      <c r="I20" s="14">
        <f>'WEEKLY COMPETITIVE REPORT'!I20/Y4</f>
        <v>3457.9198350302872</v>
      </c>
      <c r="J20" s="14">
        <f>'WEEKLY COMPETITIVE REPORT'!J20/Y4</f>
        <v>3392.1897151694807</v>
      </c>
      <c r="K20" s="22">
        <f>'WEEKLY COMPETITIVE REPORT'!K20</f>
        <v>584</v>
      </c>
      <c r="L20" s="22">
        <f>'WEEKLY COMPETITIVE REPORT'!L20</f>
        <v>507</v>
      </c>
      <c r="M20" s="64">
        <f>'WEEKLY COMPETITIVE REPORT'!M20</f>
        <v>1.937689969604861</v>
      </c>
      <c r="N20" s="14">
        <f t="shared" si="0"/>
        <v>576.3199725050479</v>
      </c>
      <c r="O20" s="37">
        <f>'WEEKLY COMPETITIVE REPORT'!O20</f>
        <v>6</v>
      </c>
      <c r="P20" s="14">
        <f>'WEEKLY COMPETITIVE REPORT'!P20/Y4</f>
        <v>8129.913648666065</v>
      </c>
      <c r="Q20" s="14">
        <f>'WEEKLY COMPETITIVE REPORT'!Q20/Y4</f>
        <v>7347.596339734501</v>
      </c>
      <c r="R20" s="22">
        <f>'WEEKLY COMPETITIVE REPORT'!R20</f>
        <v>1600</v>
      </c>
      <c r="S20" s="22">
        <f>'WEEKLY COMPETITIVE REPORT'!S20</f>
        <v>1251</v>
      </c>
      <c r="T20" s="64">
        <f>'WEEKLY COMPETITIVE REPORT'!T20</f>
        <v>10.6472548675671</v>
      </c>
      <c r="U20" s="14">
        <f>'WEEKLY COMPETITIVE REPORT'!U20/Y4</f>
        <v>37790.95244232504</v>
      </c>
      <c r="V20" s="14">
        <f t="shared" si="1"/>
        <v>1354.9856081110108</v>
      </c>
      <c r="W20" s="25">
        <f t="shared" si="2"/>
        <v>45920.866090991105</v>
      </c>
      <c r="X20" s="22">
        <f>'WEEKLY COMPETITIVE REPORT'!X20</f>
        <v>7311</v>
      </c>
      <c r="Y20" s="56">
        <f>'WEEKLY COMPETITIVE REPORT'!Y20</f>
        <v>8911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DANGEROUS METOD</v>
      </c>
      <c r="D21" s="4" t="str">
        <f>'WEEKLY COMPETITIVE REPORT'!D21</f>
        <v>NEVARNA METODA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</v>
      </c>
      <c r="H21" s="37">
        <f>'WEEKLY COMPETITIVE REPORT'!H21</f>
        <v>1</v>
      </c>
      <c r="I21" s="14">
        <f>'WEEKLY COMPETITIVE REPORT'!I21/Y4</f>
        <v>4264.7248356747</v>
      </c>
      <c r="J21" s="14">
        <f>'WEEKLY COMPETITIVE REPORT'!J21/Y4</f>
        <v>0</v>
      </c>
      <c r="K21" s="22">
        <f>'WEEKLY COMPETITIVE REPORT'!K21</f>
        <v>693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4264.7248356747</v>
      </c>
      <c r="O21" s="37">
        <f>'WEEKLY COMPETITIVE REPORT'!O21</f>
        <v>1</v>
      </c>
      <c r="P21" s="14">
        <f>'WEEKLY COMPETITIVE REPORT'!P21/Y4</f>
        <v>6946.771491171542</v>
      </c>
      <c r="Q21" s="14">
        <f>'WEEKLY COMPETITIVE REPORT'!Q21/Y4</f>
        <v>0</v>
      </c>
      <c r="R21" s="22">
        <f>'WEEKLY COMPETITIVE REPORT'!R21</f>
        <v>1163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9271.81337801263</v>
      </c>
      <c r="V21" s="14">
        <f aca="true" t="shared" si="4" ref="V21:V33">P21/O21</f>
        <v>6946.771491171542</v>
      </c>
      <c r="W21" s="25">
        <f aca="true" t="shared" si="5" ref="W21:W33">P21+U21</f>
        <v>16218.584869184171</v>
      </c>
      <c r="X21" s="22">
        <f>'WEEKLY COMPETITIVE REPORT'!X21</f>
        <v>1770</v>
      </c>
      <c r="Y21" s="56">
        <f>'WEEKLY COMPETITIVE REPORT'!Y21</f>
        <v>2933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RUM DIARY</v>
      </c>
      <c r="D22" s="4" t="str">
        <f>'WEEKLY COMPETITIVE REPORT'!D22</f>
        <v>ZAPITI DNEVNIK</v>
      </c>
      <c r="E22" s="4" t="str">
        <f>'WEEKLY COMPETITIVE REPORT'!E22</f>
        <v>IND</v>
      </c>
      <c r="F22" s="4" t="str">
        <f>'WEEKLY COMPETITIVE REPORT'!F22</f>
        <v>FIVIA</v>
      </c>
      <c r="G22" s="37">
        <f>'WEEKLY COMPETITIVE REPORT'!G22</f>
        <v>2</v>
      </c>
      <c r="H22" s="37">
        <f>'WEEKLY COMPETITIVE REPORT'!H22</f>
        <v>4</v>
      </c>
      <c r="I22" s="14">
        <f>'WEEKLY COMPETITIVE REPORT'!I22/Y4</f>
        <v>3781.4151308158266</v>
      </c>
      <c r="J22" s="14">
        <f>'WEEKLY COMPETITIVE REPORT'!J22/Y4</f>
        <v>7932.723289083645</v>
      </c>
      <c r="K22" s="22">
        <f>'WEEKLY COMPETITIVE REPORT'!K22</f>
        <v>573</v>
      </c>
      <c r="L22" s="22">
        <f>'WEEKLY COMPETITIVE REPORT'!L22</f>
        <v>1224</v>
      </c>
      <c r="M22" s="64">
        <f>'WEEKLY COMPETITIVE REPORT'!M22</f>
        <v>-52.331437855402115</v>
      </c>
      <c r="N22" s="14">
        <f t="shared" si="3"/>
        <v>945.3537827039567</v>
      </c>
      <c r="O22" s="37">
        <f>'WEEKLY COMPETITIVE REPORT'!O22</f>
        <v>4</v>
      </c>
      <c r="P22" s="14">
        <f>'WEEKLY COMPETITIVE REPORT'!P22/Y4</f>
        <v>6785.668256218584</v>
      </c>
      <c r="Q22" s="14">
        <f>'WEEKLY COMPETITIVE REPORT'!Q22/Y4</f>
        <v>14318.855522618893</v>
      </c>
      <c r="R22" s="22">
        <f>'WEEKLY COMPETITIVE REPORT'!R22</f>
        <v>1144</v>
      </c>
      <c r="S22" s="22">
        <f>'WEEKLY COMPETITIVE REPORT'!S22</f>
        <v>2408</v>
      </c>
      <c r="T22" s="64">
        <f>'WEEKLY COMPETITIVE REPORT'!T22</f>
        <v>-52.61026102610261</v>
      </c>
      <c r="U22" s="14">
        <f>'WEEKLY COMPETITIVE REPORT'!U22/Y4</f>
        <v>14318.855522618893</v>
      </c>
      <c r="V22" s="14">
        <f t="shared" si="4"/>
        <v>1696.417064054646</v>
      </c>
      <c r="W22" s="25">
        <f t="shared" si="5"/>
        <v>21104.523778837476</v>
      </c>
      <c r="X22" s="22">
        <f>'WEEKLY COMPETITIVE REPORT'!X22</f>
        <v>2408</v>
      </c>
      <c r="Y22" s="56">
        <f>'WEEKLY COMPETITIVE REPORT'!Y22</f>
        <v>3552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ALVIN AND THE CHIPMUNKS 3</v>
      </c>
      <c r="D23" s="4" t="str">
        <f>'WEEKLY COMPETITIVE REPORT'!D23</f>
        <v>ALVIN IN VEVERIČKI 3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8</v>
      </c>
      <c r="H23" s="37">
        <f>'WEEKLY COMPETITIVE REPORT'!H23</f>
        <v>13</v>
      </c>
      <c r="I23" s="14">
        <f>'WEEKLY COMPETITIVE REPORT'!I23/Y4</f>
        <v>5513.5971130300295</v>
      </c>
      <c r="J23" s="14">
        <f>'WEEKLY COMPETITIVE REPORT'!J23/Y4</f>
        <v>4244.103621600721</v>
      </c>
      <c r="K23" s="22">
        <f>'WEEKLY COMPETITIVE REPORT'!K23</f>
        <v>1087</v>
      </c>
      <c r="L23" s="22">
        <f>'WEEKLY COMPETITIVE REPORT'!L23</f>
        <v>711</v>
      </c>
      <c r="M23" s="64">
        <f>'WEEKLY COMPETITIVE REPORT'!M23</f>
        <v>29.91193440631642</v>
      </c>
      <c r="N23" s="14">
        <f t="shared" si="3"/>
        <v>424.1228548484638</v>
      </c>
      <c r="O23" s="37">
        <f>'WEEKLY COMPETITIVE REPORT'!O23</f>
        <v>13</v>
      </c>
      <c r="P23" s="14">
        <f>'WEEKLY COMPETITIVE REPORT'!P23/Y4</f>
        <v>6667.096275293207</v>
      </c>
      <c r="Q23" s="14">
        <f>'WEEKLY COMPETITIVE REPORT'!Q23/Y4</f>
        <v>9355.587060188169</v>
      </c>
      <c r="R23" s="22">
        <f>'WEEKLY COMPETITIVE REPORT'!R23</f>
        <v>1339</v>
      </c>
      <c r="S23" s="22">
        <f>'WEEKLY COMPETITIVE REPORT'!S23</f>
        <v>1704</v>
      </c>
      <c r="T23" s="64">
        <f>'WEEKLY COMPETITIVE REPORT'!T23</f>
        <v>-28.736740597878494</v>
      </c>
      <c r="U23" s="14">
        <f>'WEEKLY COMPETITIVE REPORT'!U23/Y4</f>
        <v>401486.0162392061</v>
      </c>
      <c r="V23" s="14">
        <f t="shared" si="4"/>
        <v>512.853559637939</v>
      </c>
      <c r="W23" s="25">
        <f t="shared" si="5"/>
        <v>408153.1125144993</v>
      </c>
      <c r="X23" s="22">
        <f>'WEEKLY COMPETITIVE REPORT'!X23</f>
        <v>71852</v>
      </c>
      <c r="Y23" s="56">
        <f>'WEEKLY COMPETITIVE REPORT'!Y23</f>
        <v>73191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HAYWIRE</v>
      </c>
      <c r="D24" s="4" t="str">
        <f>'WEEKLY COMPETITIVE REPORT'!D24</f>
        <v>IZDANA</v>
      </c>
      <c r="E24" s="4" t="str">
        <f>'WEEKLY COMPETITIVE REPORT'!E24</f>
        <v>IND</v>
      </c>
      <c r="F24" s="4" t="str">
        <f>'WEEKLY COMPETITIVE REPORT'!F24</f>
        <v>Karantanija</v>
      </c>
      <c r="G24" s="37">
        <f>'WEEKLY COMPETITIVE REPORT'!G24</f>
        <v>2</v>
      </c>
      <c r="H24" s="37">
        <f>'WEEKLY COMPETITIVE REPORT'!H24</f>
        <v>3</v>
      </c>
      <c r="I24" s="14">
        <f>'WEEKLY COMPETITIVE REPORT'!I24/Y4</f>
        <v>4308.544915581905</v>
      </c>
      <c r="J24" s="14">
        <f>'WEEKLY COMPETITIVE REPORT'!J24/Y4</f>
        <v>7281.866219873695</v>
      </c>
      <c r="K24" s="22">
        <f>'WEEKLY COMPETITIVE REPORT'!K24</f>
        <v>644</v>
      </c>
      <c r="L24" s="22">
        <f>'WEEKLY COMPETITIVE REPORT'!L24</f>
        <v>1090</v>
      </c>
      <c r="M24" s="64">
        <f>'WEEKLY COMPETITIVE REPORT'!M24</f>
        <v>-40.83185840707964</v>
      </c>
      <c r="N24" s="14">
        <f t="shared" si="3"/>
        <v>1436.1816385273016</v>
      </c>
      <c r="O24" s="37">
        <f>'WEEKLY COMPETITIVE REPORT'!O24</f>
        <v>3</v>
      </c>
      <c r="P24" s="14">
        <f>'WEEKLY COMPETITIVE REPORT'!P24/Y4</f>
        <v>6518.881299136487</v>
      </c>
      <c r="Q24" s="14">
        <f>'WEEKLY COMPETITIVE REPORT'!Q24/Y4</f>
        <v>13246.552390772005</v>
      </c>
      <c r="R24" s="22">
        <f>'WEEKLY COMPETITIVE REPORT'!R24</f>
        <v>1098</v>
      </c>
      <c r="S24" s="22">
        <f>'WEEKLY COMPETITIVE REPORT'!S24</f>
        <v>2144</v>
      </c>
      <c r="T24" s="64">
        <f>'WEEKLY COMPETITIVE REPORT'!T24</f>
        <v>-50.78809106830123</v>
      </c>
      <c r="U24" s="14">
        <f>'WEEKLY COMPETITIVE REPORT'!U24/Y4</f>
        <v>13246.552390772005</v>
      </c>
      <c r="V24" s="14">
        <f t="shared" si="4"/>
        <v>2172.9604330454954</v>
      </c>
      <c r="W24" s="25">
        <f t="shared" si="5"/>
        <v>19765.433689908492</v>
      </c>
      <c r="X24" s="22">
        <f>'WEEKLY COMPETITIVE REPORT'!X24</f>
        <v>2144</v>
      </c>
      <c r="Y24" s="56">
        <f>'WEEKLY COMPETITIVE REPORT'!Y24</f>
        <v>3242</v>
      </c>
    </row>
    <row r="25" spans="1:25" ht="12.75">
      <c r="A25" s="50">
        <v>12</v>
      </c>
      <c r="B25" s="4">
        <f>'WEEKLY COMPETITIVE REPORT'!B25</f>
        <v>6</v>
      </c>
      <c r="C25" s="4" t="str">
        <f>'WEEKLY COMPETITIVE REPORT'!C25</f>
        <v>UNDERWORLD: AWAKENING 3D</v>
      </c>
      <c r="D25" s="4" t="str">
        <f>'WEEKLY COMPETITIVE REPORT'!D25</f>
        <v>PODZEMLJE: PREBUJENJE 3D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4</v>
      </c>
      <c r="H25" s="37">
        <f>'WEEKLY COMPETITIVE REPORT'!H25</f>
        <v>13</v>
      </c>
      <c r="I25" s="14">
        <f>'WEEKLY COMPETITIVE REPORT'!I25/Y4</f>
        <v>3475.9633973450186</v>
      </c>
      <c r="J25" s="14">
        <f>'WEEKLY COMPETITIVE REPORT'!J25/Y4</f>
        <v>7757.442969454826</v>
      </c>
      <c r="K25" s="22">
        <f>'WEEKLY COMPETITIVE REPORT'!K25</f>
        <v>493</v>
      </c>
      <c r="L25" s="22">
        <f>'WEEKLY COMPETITIVE REPORT'!L25</f>
        <v>1101</v>
      </c>
      <c r="M25" s="64">
        <f>'WEEKLY COMPETITIVE REPORT'!M25</f>
        <v>-55.19189234092042</v>
      </c>
      <c r="N25" s="14">
        <f t="shared" si="3"/>
        <v>267.3817997957707</v>
      </c>
      <c r="O25" s="37">
        <f>'WEEKLY COMPETITIVE REPORT'!O25</f>
        <v>13</v>
      </c>
      <c r="P25" s="14">
        <f>'WEEKLY COMPETITIVE REPORT'!P25/Y4</f>
        <v>5862.868926408042</v>
      </c>
      <c r="Q25" s="14">
        <f>'WEEKLY COMPETITIVE REPORT'!Q25/Y4</f>
        <v>13869.055290630235</v>
      </c>
      <c r="R25" s="22">
        <f>'WEEKLY COMPETITIVE REPORT'!R25</f>
        <v>952</v>
      </c>
      <c r="S25" s="22">
        <f>'WEEKLY COMPETITIVE REPORT'!S25</f>
        <v>2209</v>
      </c>
      <c r="T25" s="64">
        <f>'WEEKLY COMPETITIVE REPORT'!T25</f>
        <v>-57.72697704674287</v>
      </c>
      <c r="U25" s="14">
        <f>'WEEKLY COMPETITIVE REPORT'!U25/Y4</f>
        <v>71747.64789276969</v>
      </c>
      <c r="V25" s="14">
        <f t="shared" si="4"/>
        <v>450.98991741600327</v>
      </c>
      <c r="W25" s="25">
        <f t="shared" si="5"/>
        <v>77610.51681917773</v>
      </c>
      <c r="X25" s="22">
        <f>'WEEKLY COMPETITIVE REPORT'!X25</f>
        <v>11168</v>
      </c>
      <c r="Y25" s="56">
        <f>'WEEKLY COMPETITIVE REPORT'!Y25</f>
        <v>12120</v>
      </c>
    </row>
    <row r="26" spans="1:25" ht="12.75" customHeight="1">
      <c r="A26" s="50">
        <v>13</v>
      </c>
      <c r="B26" s="4">
        <f>'WEEKLY COMPETITIVE REPORT'!B26</f>
        <v>8</v>
      </c>
      <c r="C26" s="4" t="str">
        <f>'WEEKLY COMPETITIVE REPORT'!C26</f>
        <v>CHRONICLE</v>
      </c>
      <c r="D26" s="4" t="str">
        <f>'WEEKLY COMPETITIVE REPORT'!D26</f>
        <v>KRONIKA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2</v>
      </c>
      <c r="H26" s="37">
        <f>'WEEKLY COMPETITIVE REPORT'!H26</f>
        <v>5</v>
      </c>
      <c r="I26" s="14">
        <f>'WEEKLY COMPETITIVE REPORT'!I26/Y4</f>
        <v>3269.7512566052324</v>
      </c>
      <c r="J26" s="14">
        <f>'WEEKLY COMPETITIVE REPORT'!J26/Y4</f>
        <v>6584.611418997293</v>
      </c>
      <c r="K26" s="22">
        <f>'WEEKLY COMPETITIVE REPORT'!K26</f>
        <v>493</v>
      </c>
      <c r="L26" s="22">
        <f>'WEEKLY COMPETITIVE REPORT'!L26</f>
        <v>1005</v>
      </c>
      <c r="M26" s="64">
        <f>'WEEKLY COMPETITIVE REPORT'!M26</f>
        <v>-50.34253278528087</v>
      </c>
      <c r="N26" s="14">
        <f t="shared" si="3"/>
        <v>653.9502513210465</v>
      </c>
      <c r="O26" s="37">
        <f>'WEEKLY COMPETITIVE REPORT'!O26</f>
        <v>5</v>
      </c>
      <c r="P26" s="14">
        <f>'WEEKLY COMPETITIVE REPORT'!P26/Y4</f>
        <v>5636.035571594277</v>
      </c>
      <c r="Q26" s="14">
        <f>'WEEKLY COMPETITIVE REPORT'!Q26/Y4</f>
        <v>12179.404562443613</v>
      </c>
      <c r="R26" s="22">
        <f>'WEEKLY COMPETITIVE REPORT'!R26</f>
        <v>946</v>
      </c>
      <c r="S26" s="22">
        <f>'WEEKLY COMPETITIVE REPORT'!S26</f>
        <v>2076</v>
      </c>
      <c r="T26" s="64">
        <f>'WEEKLY COMPETITIVE REPORT'!T26</f>
        <v>-53.72486772486773</v>
      </c>
      <c r="U26" s="14">
        <f>'WEEKLY COMPETITIVE REPORT'!U26/Y4</f>
        <v>13286.50599304034</v>
      </c>
      <c r="V26" s="14">
        <f t="shared" si="4"/>
        <v>1127.2071143188555</v>
      </c>
      <c r="W26" s="25">
        <f t="shared" si="5"/>
        <v>18922.541564634615</v>
      </c>
      <c r="X26" s="22">
        <f>'WEEKLY COMPETITIVE REPORT'!X26</f>
        <v>2256</v>
      </c>
      <c r="Y26" s="56">
        <f>'WEEKLY COMPETITIVE REPORT'!Y26</f>
        <v>3202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SHERLOCK HOLMES 2</v>
      </c>
      <c r="D27" s="4" t="str">
        <f>'WEEKLY COMPETITIVE REPORT'!D27</f>
        <v>SHERLOCK HOLMES: IGRA SENC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8</v>
      </c>
      <c r="H27" s="37">
        <f>'WEEKLY COMPETITIVE REPORT'!H27</f>
        <v>10</v>
      </c>
      <c r="I27" s="14">
        <f>'WEEKLY COMPETITIVE REPORT'!I27/Y4</f>
        <v>3704.0855780384068</v>
      </c>
      <c r="J27" s="14">
        <f>'WEEKLY COMPETITIVE REPORT'!J27/Y17</f>
        <v>0.03598315682021182</v>
      </c>
      <c r="K27" s="22">
        <f>'WEEKLY COMPETITIVE REPORT'!K27</f>
        <v>652</v>
      </c>
      <c r="L27" s="22">
        <f>'WEEKLY COMPETITIVE REPORT'!L27</f>
        <v>415</v>
      </c>
      <c r="M27" s="64">
        <f>'WEEKLY COMPETITIVE REPORT'!M27</f>
        <v>27.39361702127661</v>
      </c>
      <c r="N27" s="14">
        <f t="shared" si="3"/>
        <v>370.40855780384067</v>
      </c>
      <c r="O27" s="37">
        <f>'WEEKLY COMPETITIVE REPORT'!O27</f>
        <v>10</v>
      </c>
      <c r="P27" s="14">
        <f>'WEEKLY COMPETITIVE REPORT'!P27/Y4</f>
        <v>5365.382136873308</v>
      </c>
      <c r="Q27" s="14">
        <f>'WEEKLY COMPETITIVE REPORT'!Q27/Y17</f>
        <v>0.0672929692484369</v>
      </c>
      <c r="R27" s="22">
        <f>'WEEKLY COMPETITIVE REPORT'!R27</f>
        <v>951</v>
      </c>
      <c r="S27" s="22">
        <f>'WEEKLY COMPETITIVE REPORT'!S27</f>
        <v>820</v>
      </c>
      <c r="T27" s="64">
        <f>'WEEKLY COMPETITIVE REPORT'!T27</f>
        <v>-1.3273287508888387</v>
      </c>
      <c r="U27" s="14">
        <f>'WEEKLY COMPETITIVE REPORT'!U27/Y17</f>
        <v>2.8438496873803754</v>
      </c>
      <c r="V27" s="14">
        <f t="shared" si="4"/>
        <v>536.5382136873308</v>
      </c>
      <c r="W27" s="25">
        <f t="shared" si="5"/>
        <v>5368.225986560688</v>
      </c>
      <c r="X27" s="22">
        <f>'WEEKLY COMPETITIVE REPORT'!X27</f>
        <v>37512</v>
      </c>
      <c r="Y27" s="56">
        <f>'WEEKLY COMPETITIVE REPORT'!Y27</f>
        <v>38463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JACK AND JILL</v>
      </c>
      <c r="D28" s="4" t="str">
        <f>'WEEKLY COMPETITIVE REPORT'!D28</f>
        <v>JACK IN JILL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6</v>
      </c>
      <c r="H28" s="37">
        <f>'WEEKLY COMPETITIVE REPORT'!H28</f>
        <v>6</v>
      </c>
      <c r="I28" s="14">
        <f>'WEEKLY COMPETITIVE REPORT'!I28/Y4</f>
        <v>3423.1215362804483</v>
      </c>
      <c r="J28" s="14">
        <f>'WEEKLY COMPETITIVE REPORT'!J28/Y17</f>
        <v>0.06512377185147378</v>
      </c>
      <c r="K28" s="22">
        <f>'WEEKLY COMPETITIVE REPORT'!K28</f>
        <v>534</v>
      </c>
      <c r="L28" s="22">
        <f>'WEEKLY COMPETITIVE REPORT'!L28</f>
        <v>833</v>
      </c>
      <c r="M28" s="64">
        <f>'WEEKLY COMPETITIVE REPORT'!M28</f>
        <v>-34.94979181974038</v>
      </c>
      <c r="N28" s="14">
        <f t="shared" si="3"/>
        <v>570.5202560467413</v>
      </c>
      <c r="O28" s="37">
        <f>'WEEKLY COMPETITIVE REPORT'!O28</f>
        <v>6</v>
      </c>
      <c r="P28" s="14">
        <f>'WEEKLY COMPETITIVE REPORT'!P28/Y4</f>
        <v>5344.76092279933</v>
      </c>
      <c r="Q28" s="14">
        <f>'WEEKLY COMPETITIVE REPORT'!Q28/Y17</f>
        <v>0.11305346433584279</v>
      </c>
      <c r="R28" s="22">
        <f>'WEEKLY COMPETITIVE REPORT'!R28</f>
        <v>969</v>
      </c>
      <c r="S28" s="22">
        <f>'WEEKLY COMPETITIVE REPORT'!S28</f>
        <v>1616</v>
      </c>
      <c r="T28" s="64">
        <f>'WEEKLY COMPETITIVE REPORT'!T28</f>
        <v>-41.49266365688488</v>
      </c>
      <c r="U28" s="14">
        <f>'WEEKLY COMPETITIVE REPORT'!U28/Y17</f>
        <v>1.250685849176981</v>
      </c>
      <c r="V28" s="14">
        <f t="shared" si="4"/>
        <v>890.7934871332217</v>
      </c>
      <c r="W28" s="25">
        <f t="shared" si="5"/>
        <v>5346.011608648507</v>
      </c>
      <c r="X28" s="22">
        <f>'WEEKLY COMPETITIVE REPORT'!X28</f>
        <v>17521</v>
      </c>
      <c r="Y28" s="56">
        <f>'WEEKLY COMPETITIVE REPORT'!Y28</f>
        <v>18490</v>
      </c>
    </row>
    <row r="29" spans="1:25" ht="12.75">
      <c r="A29" s="50">
        <v>16</v>
      </c>
      <c r="B29" s="4">
        <f>'WEEKLY COMPETITIVE REPORT'!B29</f>
        <v>11</v>
      </c>
      <c r="C29" s="4" t="str">
        <f>'WEEKLY COMPETITIVE REPORT'!C29</f>
        <v>CONTRABAND</v>
      </c>
      <c r="D29" s="4" t="str">
        <f>'WEEKLY COMPETITIVE REPORT'!D29</f>
        <v>TIHOTAPCI</v>
      </c>
      <c r="E29" s="4" t="str">
        <f>'WEEKLY COMPETITIVE REPORT'!E29</f>
        <v>UNI</v>
      </c>
      <c r="F29" s="4" t="str">
        <f>'WEEKLY COMPETITIVE REPORT'!F29</f>
        <v>Karantanija</v>
      </c>
      <c r="G29" s="37">
        <f>'WEEKLY COMPETITIVE REPORT'!G29</f>
        <v>5</v>
      </c>
      <c r="H29" s="37">
        <f>'WEEKLY COMPETITIVE REPORT'!H29</f>
        <v>6</v>
      </c>
      <c r="I29" s="14">
        <f>'WEEKLY COMPETITIVE REPORT'!I29/Y4</f>
        <v>2746.4879494780253</v>
      </c>
      <c r="J29" s="14">
        <f>'WEEKLY COMPETITIVE REPORT'!J29/Y17</f>
        <v>0.05794628046446344</v>
      </c>
      <c r="K29" s="22">
        <f>'WEEKLY COMPETITIVE REPORT'!K29</f>
        <v>428</v>
      </c>
      <c r="L29" s="22">
        <f>'WEEKLY COMPETITIVE REPORT'!L29</f>
        <v>711</v>
      </c>
      <c r="M29" s="64">
        <f>'WEEKLY COMPETITIVE REPORT'!M29</f>
        <v>-41.34324249931186</v>
      </c>
      <c r="N29" s="14">
        <f t="shared" si="3"/>
        <v>457.7479915796709</v>
      </c>
      <c r="O29" s="37">
        <f>'WEEKLY COMPETITIVE REPORT'!O29</f>
        <v>6</v>
      </c>
      <c r="P29" s="14">
        <f>'WEEKLY COMPETITIVE REPORT'!P29/Y4</f>
        <v>4607.552519654594</v>
      </c>
      <c r="Q29" s="14">
        <f>'WEEKLY COMPETITIVE REPORT'!Q29/Y17</f>
        <v>0.10105907872910552</v>
      </c>
      <c r="R29" s="22">
        <f>'WEEKLY COMPETITIVE REPORT'!R29</f>
        <v>827</v>
      </c>
      <c r="S29" s="22">
        <f>'WEEKLY COMPETITIVE REPORT'!S29</f>
        <v>1441</v>
      </c>
      <c r="T29" s="64">
        <f>'WEEKLY COMPETITIVE REPORT'!T29</f>
        <v>-43.576388888888886</v>
      </c>
      <c r="U29" s="14">
        <f>'WEEKLY COMPETITIVE REPORT'!U29/Y4</f>
        <v>62163.93865188813</v>
      </c>
      <c r="V29" s="14">
        <f t="shared" si="4"/>
        <v>767.9254199424323</v>
      </c>
      <c r="W29" s="25">
        <f t="shared" si="5"/>
        <v>66771.49117154273</v>
      </c>
      <c r="X29" s="22">
        <f>'WEEKLY COMPETITIVE REPORT'!X29</f>
        <v>10567</v>
      </c>
      <c r="Y29" s="56">
        <f>'WEEKLY COMPETITIVE REPORT'!Y29</f>
        <v>11394</v>
      </c>
    </row>
    <row r="30" spans="1:25" ht="12.75">
      <c r="A30" s="51">
        <v>17</v>
      </c>
      <c r="B30" s="4">
        <f>'WEEKLY COMPETITIVE REPORT'!B30</f>
        <v>13</v>
      </c>
      <c r="C30" s="4" t="str">
        <f>'WEEKLY COMPETITIVE REPORT'!C30</f>
        <v>THE INBETWEENERS MOVIE</v>
      </c>
      <c r="D30" s="4" t="str">
        <f>'WEEKLY COMPETITIVE REPORT'!D30</f>
        <v>ANGLEŠKA PITA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5</v>
      </c>
      <c r="H30" s="37">
        <f>'WEEKLY COMPETITIVE REPORT'!H30</f>
        <v>6</v>
      </c>
      <c r="I30" s="14">
        <f>'WEEKLY COMPETITIVE REPORT'!I30/Y4</f>
        <v>1234.6951926794688</v>
      </c>
      <c r="J30" s="14">
        <f>'WEEKLY COMPETITIVE REPORT'!J30/Y17</f>
        <v>0.05949342860788567</v>
      </c>
      <c r="K30" s="22">
        <f>'WEEKLY COMPETITIVE REPORT'!K30</f>
        <v>196</v>
      </c>
      <c r="L30" s="22">
        <f>'WEEKLY COMPETITIVE REPORT'!L30</f>
        <v>751</v>
      </c>
      <c r="M30" s="64">
        <f>'WEEKLY COMPETITIVE REPORT'!M30</f>
        <v>-74.31635388739946</v>
      </c>
      <c r="N30" s="14">
        <f t="shared" si="3"/>
        <v>205.7825321132448</v>
      </c>
      <c r="O30" s="37">
        <f>'WEEKLY COMPETITIVE REPORT'!O30</f>
        <v>6</v>
      </c>
      <c r="P30" s="14">
        <f>'WEEKLY COMPETITIVE REPORT'!P30/Y4</f>
        <v>3125.402758087382</v>
      </c>
      <c r="Q30" s="14">
        <f>'WEEKLY COMPETITIVE REPORT'!Q30/Y17</f>
        <v>0.0824933010080388</v>
      </c>
      <c r="R30" s="22">
        <f>'WEEKLY COMPETITIVE REPORT'!R30</f>
        <v>593</v>
      </c>
      <c r="S30" s="22">
        <f>'WEEKLY COMPETITIVE REPORT'!S30</f>
        <v>1052</v>
      </c>
      <c r="T30" s="64">
        <f>'WEEKLY COMPETITIVE REPORT'!T30</f>
        <v>-53.11291569992266</v>
      </c>
      <c r="U30" s="14">
        <f>'WEEKLY COMPETITIVE REPORT'!U30/Y4</f>
        <v>48046.139966490526</v>
      </c>
      <c r="V30" s="14">
        <f t="shared" si="4"/>
        <v>520.9004596812304</v>
      </c>
      <c r="W30" s="25">
        <f t="shared" si="5"/>
        <v>51171.54272457791</v>
      </c>
      <c r="X30" s="22">
        <f>'WEEKLY COMPETITIVE REPORT'!X30</f>
        <v>8045</v>
      </c>
      <c r="Y30" s="56">
        <f>'WEEKLY COMPETITIVE REPORT'!Y30</f>
        <v>8638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THE IDES OF MARCH</v>
      </c>
      <c r="D31" s="4" t="str">
        <f>'WEEKLY COMPETITIVE REPORT'!D31</f>
        <v>MARČEVE IDE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3</v>
      </c>
      <c r="H31" s="37">
        <f>'WEEKLY COMPETITIVE REPORT'!H31</f>
        <v>2</v>
      </c>
      <c r="I31" s="14">
        <f>'WEEKLY COMPETITIVE REPORT'!I31/Y4</f>
        <v>2123.9850496197964</v>
      </c>
      <c r="J31" s="14">
        <f>'WEEKLY COMPETITIVE REPORT'!J31/Y17</f>
        <v>0.033112160265407684</v>
      </c>
      <c r="K31" s="22">
        <f>'WEEKLY COMPETITIVE REPORT'!K31</f>
        <v>315</v>
      </c>
      <c r="L31" s="22">
        <f>'WEEKLY COMPETITIVE REPORT'!L31</f>
        <v>407</v>
      </c>
      <c r="M31" s="64">
        <f>'WEEKLY COMPETITIVE REPORT'!M31</f>
        <v>-20.616570327552992</v>
      </c>
      <c r="N31" s="14">
        <f t="shared" si="3"/>
        <v>1061.9925248098982</v>
      </c>
      <c r="O31" s="37">
        <f>'WEEKLY COMPETITIVE REPORT'!O31</f>
        <v>2</v>
      </c>
      <c r="P31" s="14">
        <f>'WEEKLY COMPETITIVE REPORT'!P31/Y4</f>
        <v>3030.0296429952314</v>
      </c>
      <c r="Q31" s="14">
        <f>'WEEKLY COMPETITIVE REPORT'!Q31/Y17</f>
        <v>0.06427842286589257</v>
      </c>
      <c r="R31" s="22">
        <f>'WEEKLY COMPETITIVE REPORT'!R31</f>
        <v>490</v>
      </c>
      <c r="S31" s="22">
        <f>'WEEKLY COMPETITIVE REPORT'!S31</f>
        <v>837</v>
      </c>
      <c r="T31" s="64">
        <f>'WEEKLY COMPETITIVE REPORT'!T31</f>
        <v>-41.66253101736973</v>
      </c>
      <c r="U31" s="14">
        <f>'WEEKLY COMPETITIVE REPORT'!U31/Y4</f>
        <v>14299.523134424539</v>
      </c>
      <c r="V31" s="14">
        <f t="shared" si="4"/>
        <v>1515.0148214976157</v>
      </c>
      <c r="W31" s="25">
        <f t="shared" si="5"/>
        <v>17329.55277741977</v>
      </c>
      <c r="X31" s="22">
        <f>'WEEKLY COMPETITIVE REPORT'!X31</f>
        <v>2313</v>
      </c>
      <c r="Y31" s="56">
        <f>'WEEKLY COMPETITIVE REPORT'!Y31</f>
        <v>2803</v>
      </c>
    </row>
    <row r="32" spans="1:25" ht="12.75">
      <c r="A32" s="50">
        <v>19</v>
      </c>
      <c r="B32" s="4">
        <f>'WEEKLY COMPETITIVE REPORT'!B32</f>
        <v>17</v>
      </c>
      <c r="C32" s="4" t="str">
        <f>'WEEKLY COMPETITIVE REPORT'!C32</f>
        <v>MISSION IMPOSSIBLE: GHOST PROTOCOL</v>
      </c>
      <c r="D32" s="4" t="str">
        <f>'WEEKLY COMPETITIVE REPORT'!D32</f>
        <v>MISIJA NEMOGOČE: PROTOKOL DUH</v>
      </c>
      <c r="E32" s="4" t="str">
        <f>'WEEKLY COMPETITIVE REPORT'!E32</f>
        <v>PAR</v>
      </c>
      <c r="F32" s="4" t="str">
        <f>'WEEKLY COMPETITIVE REPORT'!F32</f>
        <v>Karantanija</v>
      </c>
      <c r="G32" s="37">
        <f>'WEEKLY COMPETITIVE REPORT'!G32</f>
        <v>9</v>
      </c>
      <c r="H32" s="37">
        <f>'WEEKLY COMPETITIVE REPORT'!H32</f>
        <v>11</v>
      </c>
      <c r="I32" s="14">
        <f>'WEEKLY COMPETITIVE REPORT'!I32/Y4</f>
        <v>2065.9878850367313</v>
      </c>
      <c r="J32" s="14">
        <f>'WEEKLY COMPETITIVE REPORT'!J32/Y17</f>
        <v>0.02622176853387776</v>
      </c>
      <c r="K32" s="22">
        <f>'WEEKLY COMPETITIVE REPORT'!K32</f>
        <v>310</v>
      </c>
      <c r="L32" s="22">
        <f>'WEEKLY COMPETITIVE REPORT'!L32</f>
        <v>294</v>
      </c>
      <c r="M32" s="64">
        <f>'WEEKLY COMPETITIVE REPORT'!M32</f>
        <v>-2.4939172749391787</v>
      </c>
      <c r="N32" s="14">
        <f t="shared" si="3"/>
        <v>187.81708045788466</v>
      </c>
      <c r="O32" s="37">
        <f>'WEEKLY COMPETITIVE REPORT'!O32</f>
        <v>11</v>
      </c>
      <c r="P32" s="14">
        <f>'WEEKLY COMPETITIVE REPORT'!P32/Y4</f>
        <v>2823.817502255445</v>
      </c>
      <c r="Q32" s="14">
        <f>'WEEKLY COMPETITIVE REPORT'!Q32/Y17</f>
        <v>0.04987559014929182</v>
      </c>
      <c r="R32" s="22">
        <f>'WEEKLY COMPETITIVE REPORT'!R32</f>
        <v>452</v>
      </c>
      <c r="S32" s="22">
        <f>'WEEKLY COMPETITIVE REPORT'!S32</f>
        <v>603</v>
      </c>
      <c r="T32" s="64">
        <f>'WEEKLY COMPETITIVE REPORT'!T32</f>
        <v>-29.93284298049248</v>
      </c>
      <c r="U32" s="14">
        <f>'WEEKLY COMPETITIVE REPORT'!U32/Y4</f>
        <v>253278.77303776258</v>
      </c>
      <c r="V32" s="14">
        <f t="shared" si="4"/>
        <v>256.71068202322226</v>
      </c>
      <c r="W32" s="25">
        <f t="shared" si="5"/>
        <v>256102.59054001802</v>
      </c>
      <c r="X32" s="22">
        <f>'WEEKLY COMPETITIVE REPORT'!X32</f>
        <v>41556</v>
      </c>
      <c r="Y32" s="56">
        <f>'WEEKLY COMPETITIVE REPORT'!Y32</f>
        <v>42008</v>
      </c>
    </row>
    <row r="33" spans="1:25" ht="13.5" thickBot="1">
      <c r="A33" s="50">
        <v>20</v>
      </c>
      <c r="B33" s="4">
        <f>'WEEKLY COMPETITIVE REPORT'!B33</f>
        <v>14</v>
      </c>
      <c r="C33" s="4" t="str">
        <f>'WEEKLY COMPETITIVE REPORT'!C33</f>
        <v>TRAKTOR, LJUBEZEN IN ROCK'N'ROLL</v>
      </c>
      <c r="D33" s="4" t="str">
        <f>'WEEKLY COMPETITIVE REPORT'!D33</f>
        <v>TRAKTOR, LJUBEZEN IN ROCK'N'ROLL</v>
      </c>
      <c r="E33" s="4" t="str">
        <f>'WEEKLY COMPETITIVE REPORT'!E33</f>
        <v>IND</v>
      </c>
      <c r="F33" s="4" t="str">
        <f>'WEEKLY COMPETITIVE REPORT'!F33</f>
        <v>KZC</v>
      </c>
      <c r="G33" s="37">
        <f>'WEEKLY COMPETITIVE REPORT'!G33</f>
        <v>11</v>
      </c>
      <c r="H33" s="37">
        <f>'WEEKLY COMPETITIVE REPORT'!H33</f>
        <v>12</v>
      </c>
      <c r="I33" s="14">
        <f>'WEEKLY COMPETITIVE REPORT'!I33/Y4</f>
        <v>1903.59582420415</v>
      </c>
      <c r="J33" s="14">
        <f>'WEEKLY COMPETITIVE REPORT'!J33/Y17</f>
        <v>0.03709965548041343</v>
      </c>
      <c r="K33" s="22">
        <f>'WEEKLY COMPETITIVE REPORT'!K33</f>
        <v>313</v>
      </c>
      <c r="L33" s="22">
        <f>'WEEKLY COMPETITIVE REPORT'!L33</f>
        <v>559</v>
      </c>
      <c r="M33" s="64">
        <f>'WEEKLY COMPETITIVE REPORT'!M33</f>
        <v>-36.50042992261393</v>
      </c>
      <c r="N33" s="14">
        <f t="shared" si="3"/>
        <v>158.63298535034582</v>
      </c>
      <c r="O33" s="37">
        <f>'WEEKLY COMPETITIVE REPORT'!O33</f>
        <v>12</v>
      </c>
      <c r="P33" s="14">
        <f>'WEEKLY COMPETITIVE REPORT'!P33/Y4</f>
        <v>2821.239850496198</v>
      </c>
      <c r="Q33" s="14">
        <f>'WEEKLY COMPETITIVE REPORT'!Q33/Y17</f>
        <v>0.07411956105652673</v>
      </c>
      <c r="R33" s="22">
        <f>'WEEKLY COMPETITIVE REPORT'!R33</f>
        <v>504</v>
      </c>
      <c r="S33" s="22">
        <f>'WEEKLY COMPETITIVE REPORT'!S33</f>
        <v>1548</v>
      </c>
      <c r="T33" s="64">
        <f>'WEEKLY COMPETITIVE REPORT'!T33</f>
        <v>-52.89434043468905</v>
      </c>
      <c r="U33" s="14">
        <f>'WEEKLY COMPETITIVE REPORT'!U33/Y4</f>
        <v>247084.67586029126</v>
      </c>
      <c r="V33" s="14">
        <f t="shared" si="4"/>
        <v>235.10332087468316</v>
      </c>
      <c r="W33" s="25">
        <f t="shared" si="5"/>
        <v>249905.91571078746</v>
      </c>
      <c r="X33" s="22">
        <f>'WEEKLY COMPETITIVE REPORT'!X33</f>
        <v>44672</v>
      </c>
      <c r="Y33" s="56">
        <f>'WEEKLY COMPETITIVE REPORT'!Y33</f>
        <v>45176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163</v>
      </c>
      <c r="I34" s="32">
        <f>SUM(I14:I33)</f>
        <v>153017.14138419903</v>
      </c>
      <c r="J34" s="31">
        <f>SUM(J14:J33)</f>
        <v>120292.87845489659</v>
      </c>
      <c r="K34" s="31">
        <f>SUM(K14:K33)</f>
        <v>23530</v>
      </c>
      <c r="L34" s="31">
        <f>SUM(L14:L33)</f>
        <v>21971</v>
      </c>
      <c r="M34" s="64">
        <f>'WEEKLY COMPETITIVE REPORT'!M34</f>
        <v>-49.031510260152835</v>
      </c>
      <c r="N34" s="32">
        <f>I34/H34</f>
        <v>938.755468614718</v>
      </c>
      <c r="O34" s="40">
        <f>'WEEKLY COMPETITIVE REPORT'!O34</f>
        <v>163</v>
      </c>
      <c r="P34" s="31">
        <f>SUM(P14:P33)</f>
        <v>234397.47390127592</v>
      </c>
      <c r="Q34" s="31">
        <f>SUM(Q14:Q33)</f>
        <v>231441.4595058066</v>
      </c>
      <c r="R34" s="31">
        <f>SUM(R14:R33)</f>
        <v>40007</v>
      </c>
      <c r="S34" s="31">
        <f>SUM(S14:S33)</f>
        <v>45692</v>
      </c>
      <c r="T34" s="65">
        <f>P34/Q34-100%</f>
        <v>0.012772190435461628</v>
      </c>
      <c r="U34" s="31">
        <f>SUM(U14:U33)</f>
        <v>2064566.5381494043</v>
      </c>
      <c r="V34" s="32">
        <f>P34/O34</f>
        <v>1438.0213122777664</v>
      </c>
      <c r="W34" s="31">
        <f>SUM(W14:W33)</f>
        <v>2298964.01205068</v>
      </c>
      <c r="X34" s="31">
        <f>SUM(X14:X33)</f>
        <v>407251</v>
      </c>
      <c r="Y34" s="35">
        <f>SUM(Y14:Y33)</f>
        <v>447258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FNE1</cp:lastModifiedBy>
  <cp:lastPrinted>2010-10-21T13:56:26Z</cp:lastPrinted>
  <dcterms:created xsi:type="dcterms:W3CDTF">1998-07-08T11:15:35Z</dcterms:created>
  <dcterms:modified xsi:type="dcterms:W3CDTF">2012-02-20T10:04:26Z</dcterms:modified>
  <cp:category/>
  <cp:version/>
  <cp:contentType/>
  <cp:contentStatus/>
</cp:coreProperties>
</file>