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<sst xmlns="http://schemas.openxmlformats.org/spreadsheetml/2006/main" count="255" uniqueCount="96">
  <si>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</si>
  <si>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</si>
  <si>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</si>
  <si>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</si>
  <si>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</si>
  <si>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</si>
  <si>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</si>
  <si>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</si>
  <si>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</si>
  <si>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</si>
  <si>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</si>
  <si>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</si>
  <si>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</si>
  <si>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</si>
  <si>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</si>
  <si>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</si>
  <si>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</si>
  <si>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</si>
  <si>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</si>
  <si>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</si>
  <si>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</si>
  <si>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</si>
  <si>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</si>
  <si>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</si>
  <si>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</si>
  <si>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</si>
  <si>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</si>
  <si>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</si>
  <si>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</si>
  <si>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</si>
  <si>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</si>
  <si>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</si>
  <si>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</si>
  <si>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</si>
  <si>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</si>
  <si>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</si>
  <si>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</si>
  <si>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</si>
  <si>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</si>
  <si>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</si>
  <si>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</si>
  <si>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</si>
  <si>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</si>
  <si>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</si>
  <si>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</si>
  <si>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</si>
  <si>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</si>
  <si>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</si>
  <si>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</si>
  <si>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</si>
  <si>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</si>
  <si>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</si>
  <si>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New</t>
  </si>
  <si>
    <t>MIRROR, MIRROR</t>
  </si>
  <si>
    <t>ZRCALCE, ZRCALCE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</si>
  <si>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</si>
  <si>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</si>
  <si>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</si>
  <si>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</si>
  <si>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</si>
  <si>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</si>
  <si>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</si>
  <si>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</si>
  <si>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CF</t>
  </si>
  <si>
    <t>21 JUMP STREET</t>
  </si>
  <si>
    <t>21 JUMP STREET: MLADENIČ V MODREM</t>
  </si>
  <si>
    <t>SONY</t>
  </si>
  <si>
    <t>DARK SHADOWS</t>
  </si>
  <si>
    <t>TEMNE SENCE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</si>
  <si>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</si>
  <si>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</si>
  <si>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</si>
  <si>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</si>
  <si>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</si>
  <si>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</si>
  <si>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</si>
  <si>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A SEPARATION (JODAEIYE NADER AZ SIMIN)</t>
  </si>
  <si>
    <t>LOČITEV</t>
  </si>
  <si>
    <t>MEN IN BLACK 3 3D</t>
  </si>
  <si>
    <t>MOŽJE V ČRNEM 3 3D</t>
  </si>
  <si>
    <t>SNOW WHITE AND THE HUNTSMAN</t>
  </si>
  <si>
    <t>SNEGULJČICA IN LOVEC</t>
  </si>
  <si>
    <t>SEEFOOD</t>
  </si>
  <si>
    <t>PUPIJEVA DOGODIVŠČINA</t>
  </si>
  <si>
    <t>PROMETHEUS</t>
  </si>
  <si>
    <t>PROMETEJ</t>
  </si>
  <si>
    <t>14 - Jun</t>
  </si>
  <si>
    <t>20 - Jun</t>
  </si>
  <si>
    <t>15 - Jun</t>
  </si>
  <si>
    <t>17 - Jun</t>
  </si>
  <si>
    <t>CESARE DEVE MORIRE</t>
  </si>
  <si>
    <t>CEZAR MORA UMRETI</t>
  </si>
  <si>
    <t>SAFE</t>
  </si>
  <si>
    <t>NA VARNEM</t>
  </si>
  <si>
    <t>THE FIVE-YEAR ENGAGEMENT</t>
  </si>
  <si>
    <t>PETLETNA ZAROKA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</si>
</sst>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P31" sqref="P31:P3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88</v>
      </c>
      <c r="L4" s="20"/>
      <c r="M4" s="82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86</v>
      </c>
      <c r="L5" s="7"/>
      <c r="M5" s="83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41081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6" t="s">
        <v>84</v>
      </c>
      <c r="D14" s="86" t="s">
        <v>85</v>
      </c>
      <c r="E14" s="15" t="s">
        <v>50</v>
      </c>
      <c r="F14" s="15" t="s">
        <v>42</v>
      </c>
      <c r="G14" s="37">
        <v>2</v>
      </c>
      <c r="H14" s="37">
        <v>14</v>
      </c>
      <c r="I14" s="14">
        <v>11923</v>
      </c>
      <c r="J14" s="14">
        <v>27648</v>
      </c>
      <c r="K14" s="14">
        <v>2064</v>
      </c>
      <c r="L14" s="14">
        <v>4746</v>
      </c>
      <c r="M14" s="64">
        <f>(I14/J14*100)-100</f>
        <v>-56.875723379629626</v>
      </c>
      <c r="N14" s="14">
        <f>I14/H14</f>
        <v>851.6428571428571</v>
      </c>
      <c r="O14" s="73">
        <v>14</v>
      </c>
      <c r="P14" s="14">
        <v>20991</v>
      </c>
      <c r="Q14" s="14">
        <v>48498</v>
      </c>
      <c r="R14" s="14">
        <v>4048</v>
      </c>
      <c r="S14" s="14">
        <v>9251</v>
      </c>
      <c r="T14" s="64">
        <f>(P14/Q14*100)-100</f>
        <v>-56.71780279599159</v>
      </c>
      <c r="U14" s="75">
        <v>49687</v>
      </c>
      <c r="V14" s="14">
        <f>P14/O14</f>
        <v>1499.357142857143</v>
      </c>
      <c r="W14" s="75">
        <f>SUM(U14,P14)</f>
        <v>70678</v>
      </c>
      <c r="X14" s="75">
        <v>9639</v>
      </c>
      <c r="Y14" s="76">
        <f>SUM(X14,R14)</f>
        <v>13687</v>
      </c>
    </row>
    <row r="15" spans="1:25" ht="12.75">
      <c r="A15" s="72">
        <v>2</v>
      </c>
      <c r="B15" s="72">
        <v>2</v>
      </c>
      <c r="C15" s="4" t="s">
        <v>71</v>
      </c>
      <c r="D15" s="4" t="s">
        <v>72</v>
      </c>
      <c r="E15" s="15" t="s">
        <v>73</v>
      </c>
      <c r="F15" s="15" t="s">
        <v>36</v>
      </c>
      <c r="G15" s="37">
        <v>5</v>
      </c>
      <c r="H15" s="37">
        <v>12</v>
      </c>
      <c r="I15" s="22">
        <v>10297</v>
      </c>
      <c r="J15" s="22">
        <v>23130</v>
      </c>
      <c r="K15" s="97">
        <v>2061</v>
      </c>
      <c r="L15" s="97">
        <v>4686</v>
      </c>
      <c r="M15" s="64">
        <f>(I15/J15*100)-100</f>
        <v>-55.4820579334198</v>
      </c>
      <c r="N15" s="14">
        <f>I15/H15</f>
        <v>858.0833333333334</v>
      </c>
      <c r="O15" s="73">
        <v>13</v>
      </c>
      <c r="P15" s="14">
        <v>17795</v>
      </c>
      <c r="Q15" s="14">
        <v>33753</v>
      </c>
      <c r="R15" s="14">
        <v>3960</v>
      </c>
      <c r="S15" s="14">
        <v>7586</v>
      </c>
      <c r="T15" s="64">
        <f>(P15/Q15*100)-100</f>
        <v>-47.27876040648239</v>
      </c>
      <c r="U15" s="75">
        <v>260720</v>
      </c>
      <c r="V15" s="14">
        <f>P15/O15</f>
        <v>1368.8461538461538</v>
      </c>
      <c r="W15" s="75">
        <f>SUM(U15,P15)</f>
        <v>278515</v>
      </c>
      <c r="X15" s="75">
        <v>58862</v>
      </c>
      <c r="Y15" s="76">
        <f>SUM(X15,R15)</f>
        <v>62822</v>
      </c>
    </row>
    <row r="16" spans="1:25" ht="12.75">
      <c r="A16" s="72">
        <v>3</v>
      </c>
      <c r="B16" s="72">
        <v>4</v>
      </c>
      <c r="C16" s="4" t="s">
        <v>80</v>
      </c>
      <c r="D16" s="4" t="s">
        <v>81</v>
      </c>
      <c r="E16" s="15" t="s">
        <v>47</v>
      </c>
      <c r="F16" s="15" t="s">
        <v>36</v>
      </c>
      <c r="G16" s="37">
        <v>3</v>
      </c>
      <c r="H16" s="37">
        <v>10</v>
      </c>
      <c r="I16" s="24">
        <v>8726</v>
      </c>
      <c r="J16" s="24">
        <v>15542</v>
      </c>
      <c r="K16" s="24">
        <v>1795</v>
      </c>
      <c r="L16" s="24">
        <v>3012</v>
      </c>
      <c r="M16" s="64">
        <f>(I16/J16*100)-100</f>
        <v>-43.855359670570074</v>
      </c>
      <c r="N16" s="14">
        <f>I16/H16</f>
        <v>872.6</v>
      </c>
      <c r="O16" s="38">
        <v>10</v>
      </c>
      <c r="P16" s="14">
        <v>14935</v>
      </c>
      <c r="Q16" s="14">
        <v>24727</v>
      </c>
      <c r="R16" s="14">
        <v>3374</v>
      </c>
      <c r="S16" s="14">
        <v>5387</v>
      </c>
      <c r="T16" s="64">
        <f>(P16/Q16*100)-100</f>
        <v>-39.60043676952319</v>
      </c>
      <c r="U16" s="75">
        <v>59880</v>
      </c>
      <c r="V16" s="14">
        <f>P16/O16</f>
        <v>1493.5</v>
      </c>
      <c r="W16" s="75">
        <f>SUM(U16,P16)</f>
        <v>74815</v>
      </c>
      <c r="X16" s="75">
        <v>12883</v>
      </c>
      <c r="Y16" s="76">
        <f>SUM(X16,R16)</f>
        <v>16257</v>
      </c>
    </row>
    <row r="17" spans="1:25" ht="12.75">
      <c r="A17" s="72">
        <v>4</v>
      </c>
      <c r="B17" s="72">
        <v>3</v>
      </c>
      <c r="C17" s="4" t="s">
        <v>78</v>
      </c>
      <c r="D17" s="4" t="s">
        <v>79</v>
      </c>
      <c r="E17" s="15" t="s">
        <v>66</v>
      </c>
      <c r="F17" s="15" t="s">
        <v>63</v>
      </c>
      <c r="G17" s="37">
        <v>4</v>
      </c>
      <c r="H17" s="37">
        <v>18</v>
      </c>
      <c r="I17" s="24">
        <v>8365</v>
      </c>
      <c r="J17" s="24">
        <v>16561</v>
      </c>
      <c r="K17" s="24">
        <v>1642</v>
      </c>
      <c r="L17" s="24">
        <v>3053</v>
      </c>
      <c r="M17" s="64">
        <f>(I17/J17*100)-100</f>
        <v>-49.48976511080249</v>
      </c>
      <c r="N17" s="14">
        <f>I17/H17</f>
        <v>464.72222222222223</v>
      </c>
      <c r="O17" s="38">
        <v>18</v>
      </c>
      <c r="P17" s="14">
        <v>13987</v>
      </c>
      <c r="Q17" s="14">
        <v>25812</v>
      </c>
      <c r="R17" s="14">
        <v>3006</v>
      </c>
      <c r="S17" s="14">
        <v>5369</v>
      </c>
      <c r="T17" s="64">
        <f>(P17/Q17*100)-100</f>
        <v>-45.812025414535874</v>
      </c>
      <c r="U17" s="75">
        <v>118567</v>
      </c>
      <c r="V17" s="14">
        <f>P17/O17</f>
        <v>777.0555555555555</v>
      </c>
      <c r="W17" s="75">
        <f>SUM(U17,P17)</f>
        <v>132554</v>
      </c>
      <c r="X17" s="75">
        <v>24909</v>
      </c>
      <c r="Y17" s="76">
        <f>SUM(X17,R17)</f>
        <v>27915</v>
      </c>
    </row>
    <row r="18" spans="1:25" ht="13.5" customHeight="1">
      <c r="A18" s="72">
        <v>5</v>
      </c>
      <c r="B18" s="72" t="s">
        <v>52</v>
      </c>
      <c r="C18" s="4" t="s">
        <v>94</v>
      </c>
      <c r="D18" s="4" t="s">
        <v>95</v>
      </c>
      <c r="E18" s="15" t="s">
        <v>47</v>
      </c>
      <c r="F18" s="15" t="s">
        <v>36</v>
      </c>
      <c r="G18" s="37">
        <v>1</v>
      </c>
      <c r="H18" s="37">
        <v>7</v>
      </c>
      <c r="I18" s="14">
        <v>4730</v>
      </c>
      <c r="J18" s="14"/>
      <c r="K18" s="24">
        <v>910</v>
      </c>
      <c r="L18" s="24"/>
      <c r="M18" s="64"/>
      <c r="N18" s="14">
        <f>I18/H18</f>
        <v>675.7142857142857</v>
      </c>
      <c r="O18" s="73">
        <v>7</v>
      </c>
      <c r="P18" s="22">
        <v>9297</v>
      </c>
      <c r="Q18" s="22"/>
      <c r="R18" s="22">
        <v>2131</v>
      </c>
      <c r="S18" s="22"/>
      <c r="T18" s="64"/>
      <c r="U18" s="75">
        <v>1240</v>
      </c>
      <c r="V18" s="14">
        <f>P18/O18</f>
        <v>1328.142857142857</v>
      </c>
      <c r="W18" s="75">
        <f>SUM(U18,P18)</f>
        <v>10537</v>
      </c>
      <c r="X18" s="75">
        <v>588</v>
      </c>
      <c r="Y18" s="76">
        <f>SUM(X18,R18)</f>
        <v>2719</v>
      </c>
    </row>
    <row r="19" spans="1:25" ht="12.75">
      <c r="A19" s="72">
        <v>6</v>
      </c>
      <c r="B19" s="72">
        <v>5</v>
      </c>
      <c r="C19" s="86" t="s">
        <v>82</v>
      </c>
      <c r="D19" s="86" t="s">
        <v>83</v>
      </c>
      <c r="E19" s="15" t="s">
        <v>48</v>
      </c>
      <c r="F19" s="15" t="s">
        <v>42</v>
      </c>
      <c r="G19" s="37">
        <v>3</v>
      </c>
      <c r="H19" s="37">
        <v>7</v>
      </c>
      <c r="I19" s="24">
        <v>3101</v>
      </c>
      <c r="J19" s="24">
        <v>11215</v>
      </c>
      <c r="K19" s="14">
        <v>661</v>
      </c>
      <c r="L19" s="14">
        <v>2532</v>
      </c>
      <c r="M19" s="64">
        <f>(I19/J19*100)-100</f>
        <v>-72.34953187695051</v>
      </c>
      <c r="N19" s="14">
        <f>I19/H19</f>
        <v>443</v>
      </c>
      <c r="O19" s="37">
        <v>7</v>
      </c>
      <c r="P19" s="14">
        <v>7834</v>
      </c>
      <c r="Q19" s="14">
        <v>16007</v>
      </c>
      <c r="R19" s="14">
        <v>1981</v>
      </c>
      <c r="S19" s="14">
        <v>3839</v>
      </c>
      <c r="T19" s="64">
        <f>(P19/Q19*100)-100</f>
        <v>-51.058911726119824</v>
      </c>
      <c r="U19" s="94">
        <v>32223</v>
      </c>
      <c r="V19" s="14">
        <f>P19/O19</f>
        <v>1119.142857142857</v>
      </c>
      <c r="W19" s="75">
        <f>SUM(U19,P19)</f>
        <v>40057</v>
      </c>
      <c r="X19" s="75">
        <v>7468</v>
      </c>
      <c r="Y19" s="76">
        <f>SUM(X19,R19)</f>
        <v>9449</v>
      </c>
    </row>
    <row r="20" spans="1:25" ht="12.75">
      <c r="A20" s="72">
        <v>7</v>
      </c>
      <c r="B20" s="72">
        <v>7</v>
      </c>
      <c r="C20" s="4" t="s">
        <v>69</v>
      </c>
      <c r="D20" s="4" t="s">
        <v>70</v>
      </c>
      <c r="E20" s="15" t="s">
        <v>48</v>
      </c>
      <c r="F20" s="15" t="s">
        <v>42</v>
      </c>
      <c r="G20" s="37">
        <v>6</v>
      </c>
      <c r="H20" s="37">
        <v>4</v>
      </c>
      <c r="I20" s="24">
        <v>2047</v>
      </c>
      <c r="J20" s="24">
        <v>3977</v>
      </c>
      <c r="K20" s="14">
        <v>439</v>
      </c>
      <c r="L20" s="14">
        <v>747</v>
      </c>
      <c r="M20" s="64">
        <f>(I20/J20*100)-100</f>
        <v>-48.52904199145084</v>
      </c>
      <c r="N20" s="14">
        <f>I20/H20</f>
        <v>511.75</v>
      </c>
      <c r="O20" s="73">
        <v>4</v>
      </c>
      <c r="P20" s="14">
        <v>4614</v>
      </c>
      <c r="Q20" s="14">
        <v>6364</v>
      </c>
      <c r="R20" s="14">
        <v>1007</v>
      </c>
      <c r="S20" s="14">
        <v>1258</v>
      </c>
      <c r="T20" s="64">
        <f>(P20/Q20*100)-100</f>
        <v>-27.49842866121935</v>
      </c>
      <c r="U20" s="75">
        <v>35763</v>
      </c>
      <c r="V20" s="14">
        <f>P20/O20</f>
        <v>1153.5</v>
      </c>
      <c r="W20" s="75">
        <f>SUM(U20,P20)</f>
        <v>40377</v>
      </c>
      <c r="X20" s="75">
        <v>7293</v>
      </c>
      <c r="Y20" s="76">
        <f>SUM(X20,R20)</f>
        <v>8300</v>
      </c>
    </row>
    <row r="21" spans="1:25" ht="12.75">
      <c r="A21" s="72">
        <v>8</v>
      </c>
      <c r="B21" s="72" t="s">
        <v>52</v>
      </c>
      <c r="C21" s="4" t="s">
        <v>92</v>
      </c>
      <c r="D21" s="4" t="s">
        <v>93</v>
      </c>
      <c r="E21" s="15" t="s">
        <v>48</v>
      </c>
      <c r="F21" s="15" t="s">
        <v>42</v>
      </c>
      <c r="G21" s="37">
        <v>1</v>
      </c>
      <c r="H21" s="37">
        <v>2</v>
      </c>
      <c r="I21" s="14">
        <v>2499</v>
      </c>
      <c r="J21" s="14"/>
      <c r="K21" s="14">
        <v>476</v>
      </c>
      <c r="L21" s="14"/>
      <c r="M21" s="64"/>
      <c r="N21" s="14">
        <f>I21/H21</f>
        <v>1249.5</v>
      </c>
      <c r="O21" s="73">
        <v>2</v>
      </c>
      <c r="P21" s="14">
        <v>4171</v>
      </c>
      <c r="Q21" s="14"/>
      <c r="R21" s="14">
        <v>852</v>
      </c>
      <c r="S21" s="14"/>
      <c r="T21" s="64"/>
      <c r="U21" s="75"/>
      <c r="V21" s="14">
        <f>P21/O21</f>
        <v>2085.5</v>
      </c>
      <c r="W21" s="75">
        <f>SUM(U21,P21)</f>
        <v>4171</v>
      </c>
      <c r="X21" s="75"/>
      <c r="Y21" s="76">
        <f>SUM(X21,R21)</f>
        <v>852</v>
      </c>
    </row>
    <row r="22" spans="1:25" ht="12.75">
      <c r="A22" s="72">
        <v>9</v>
      </c>
      <c r="B22" s="72">
        <v>6</v>
      </c>
      <c r="C22" s="4" t="s">
        <v>74</v>
      </c>
      <c r="D22" s="4" t="s">
        <v>75</v>
      </c>
      <c r="E22" s="15" t="s">
        <v>48</v>
      </c>
      <c r="F22" s="15" t="s">
        <v>51</v>
      </c>
      <c r="G22" s="37">
        <v>5</v>
      </c>
      <c r="H22" s="37">
        <v>8</v>
      </c>
      <c r="I22" s="24">
        <v>2505</v>
      </c>
      <c r="J22" s="24">
        <v>6863</v>
      </c>
      <c r="K22" s="96">
        <v>498</v>
      </c>
      <c r="L22" s="96">
        <v>1337</v>
      </c>
      <c r="M22" s="64">
        <f>(I22/J22*100)-100</f>
        <v>-63.49992714556317</v>
      </c>
      <c r="N22" s="14">
        <f>I22/H22</f>
        <v>313.125</v>
      </c>
      <c r="O22" s="73">
        <v>8</v>
      </c>
      <c r="P22" s="74">
        <v>4148</v>
      </c>
      <c r="Q22" s="74">
        <v>11401</v>
      </c>
      <c r="R22" s="74">
        <v>926</v>
      </c>
      <c r="S22" s="74">
        <v>2585</v>
      </c>
      <c r="T22" s="64">
        <f>(P22/Q22*100)-100</f>
        <v>-63.617226559073764</v>
      </c>
      <c r="U22" s="75">
        <v>56552</v>
      </c>
      <c r="V22" s="14">
        <f>P22/O22</f>
        <v>518.5</v>
      </c>
      <c r="W22" s="75">
        <f>SUM(U22,P22)</f>
        <v>60700</v>
      </c>
      <c r="X22" s="75">
        <v>13309</v>
      </c>
      <c r="Y22" s="76">
        <f>SUM(X22,R22)</f>
        <v>14235</v>
      </c>
    </row>
    <row r="23" spans="1:25" ht="12.75">
      <c r="A23" s="72">
        <v>10</v>
      </c>
      <c r="B23" s="72">
        <v>8</v>
      </c>
      <c r="C23" s="4" t="s">
        <v>53</v>
      </c>
      <c r="D23" s="4" t="s">
        <v>54</v>
      </c>
      <c r="E23" s="15" t="s">
        <v>48</v>
      </c>
      <c r="F23" s="15" t="s">
        <v>36</v>
      </c>
      <c r="G23" s="37">
        <v>8</v>
      </c>
      <c r="H23" s="37">
        <v>10</v>
      </c>
      <c r="I23" s="24">
        <v>1823</v>
      </c>
      <c r="J23" s="24">
        <v>4464</v>
      </c>
      <c r="K23" s="92">
        <v>399</v>
      </c>
      <c r="L23" s="92">
        <v>951</v>
      </c>
      <c r="M23" s="64">
        <f>(I23/J23*100)-100</f>
        <v>-59.162186379928315</v>
      </c>
      <c r="N23" s="14">
        <f>I23/H23</f>
        <v>182.3</v>
      </c>
      <c r="O23" s="37">
        <v>10</v>
      </c>
      <c r="P23" s="22">
        <v>3978</v>
      </c>
      <c r="Q23" s="22">
        <v>6097</v>
      </c>
      <c r="R23" s="22">
        <v>993</v>
      </c>
      <c r="S23" s="22">
        <v>1405</v>
      </c>
      <c r="T23" s="64">
        <f>(P23/Q23*100)-100</f>
        <v>-34.7547974413646</v>
      </c>
      <c r="U23" s="75">
        <v>84433</v>
      </c>
      <c r="V23" s="14">
        <f>P23/O23</f>
        <v>397.8</v>
      </c>
      <c r="W23" s="75">
        <f>SUM(U23,P23)</f>
        <v>88411</v>
      </c>
      <c r="X23" s="77">
        <v>18742</v>
      </c>
      <c r="Y23" s="76">
        <f>SUM(X23,R23)</f>
        <v>19735</v>
      </c>
    </row>
    <row r="24" spans="1:25" ht="12.75">
      <c r="A24" s="72">
        <v>11</v>
      </c>
      <c r="B24" s="72">
        <v>9</v>
      </c>
      <c r="C24" s="4" t="s">
        <v>61</v>
      </c>
      <c r="D24" s="4" t="s">
        <v>62</v>
      </c>
      <c r="E24" s="15" t="s">
        <v>48</v>
      </c>
      <c r="F24" s="15" t="s">
        <v>42</v>
      </c>
      <c r="G24" s="37">
        <v>7</v>
      </c>
      <c r="H24" s="37">
        <v>11</v>
      </c>
      <c r="I24" s="24">
        <v>1308</v>
      </c>
      <c r="J24" s="24">
        <v>2585</v>
      </c>
      <c r="K24" s="24">
        <v>239</v>
      </c>
      <c r="L24" s="24">
        <v>458</v>
      </c>
      <c r="M24" s="64">
        <f>(I24/J24*100)-100</f>
        <v>-49.40038684719536</v>
      </c>
      <c r="N24" s="14">
        <f>I24/H24</f>
        <v>118.9090909090909</v>
      </c>
      <c r="O24" s="73">
        <v>11</v>
      </c>
      <c r="P24" s="22">
        <v>3423</v>
      </c>
      <c r="Q24" s="22">
        <v>4256</v>
      </c>
      <c r="R24" s="22">
        <v>735</v>
      </c>
      <c r="S24" s="22">
        <v>836</v>
      </c>
      <c r="T24" s="64">
        <f>(P24/Q24*100)-100</f>
        <v>-19.57236842105263</v>
      </c>
      <c r="U24" s="75">
        <v>67527</v>
      </c>
      <c r="V24" s="14">
        <f>P24/O24</f>
        <v>311.1818181818182</v>
      </c>
      <c r="W24" s="75">
        <f>SUM(U24,P24)</f>
        <v>70950</v>
      </c>
      <c r="X24" s="77">
        <v>13078</v>
      </c>
      <c r="Y24" s="76">
        <f>SUM(X24,R24)</f>
        <v>13813</v>
      </c>
    </row>
    <row r="25" spans="1:25" ht="12.75" customHeight="1">
      <c r="A25" s="72">
        <v>12</v>
      </c>
      <c r="B25" s="72">
        <v>10</v>
      </c>
      <c r="C25" s="4" t="s">
        <v>67</v>
      </c>
      <c r="D25" s="4" t="s">
        <v>68</v>
      </c>
      <c r="E25" s="15" t="s">
        <v>46</v>
      </c>
      <c r="F25" s="15" t="s">
        <v>42</v>
      </c>
      <c r="G25" s="37">
        <v>6</v>
      </c>
      <c r="H25" s="37">
        <v>6</v>
      </c>
      <c r="I25" s="92">
        <v>1301</v>
      </c>
      <c r="J25" s="92">
        <v>2408</v>
      </c>
      <c r="K25" s="95">
        <v>262</v>
      </c>
      <c r="L25" s="95">
        <v>497</v>
      </c>
      <c r="M25" s="64">
        <f>(I25/J25*100)-100</f>
        <v>-45.9717607973422</v>
      </c>
      <c r="N25" s="14">
        <f>I25/H25</f>
        <v>216.83333333333334</v>
      </c>
      <c r="O25" s="73">
        <v>6</v>
      </c>
      <c r="P25" s="22">
        <v>2512</v>
      </c>
      <c r="Q25" s="22">
        <v>3918</v>
      </c>
      <c r="R25" s="92">
        <v>539</v>
      </c>
      <c r="S25" s="92">
        <v>858</v>
      </c>
      <c r="T25" s="64">
        <f>(P25/Q25*100)-100</f>
        <v>-35.88565594691168</v>
      </c>
      <c r="U25" s="77">
        <v>43595</v>
      </c>
      <c r="V25" s="14">
        <f>P25/O25</f>
        <v>418.6666666666667</v>
      </c>
      <c r="W25" s="75">
        <f>SUM(U25,P25)</f>
        <v>46107</v>
      </c>
      <c r="X25" s="75">
        <v>9639</v>
      </c>
      <c r="Y25" s="76">
        <f>SUM(X25,R25)</f>
        <v>10178</v>
      </c>
    </row>
    <row r="26" spans="1:25" ht="12.75" customHeight="1">
      <c r="A26" s="72">
        <v>13</v>
      </c>
      <c r="B26" s="72">
        <v>11</v>
      </c>
      <c r="C26" s="4" t="s">
        <v>55</v>
      </c>
      <c r="D26" s="4" t="s">
        <v>56</v>
      </c>
      <c r="E26" s="15" t="s">
        <v>57</v>
      </c>
      <c r="F26" s="15" t="s">
        <v>58</v>
      </c>
      <c r="G26" s="37">
        <v>7</v>
      </c>
      <c r="H26" s="37">
        <v>14</v>
      </c>
      <c r="I26" s="14">
        <v>1244</v>
      </c>
      <c r="J26" s="14">
        <v>1755</v>
      </c>
      <c r="K26" s="98">
        <v>265</v>
      </c>
      <c r="L26" s="98">
        <v>320</v>
      </c>
      <c r="M26" s="64">
        <f>(I26/J26*100)-100</f>
        <v>-29.116809116809122</v>
      </c>
      <c r="N26" s="14">
        <f>I26/H26</f>
        <v>88.85714285714286</v>
      </c>
      <c r="O26" s="38">
        <v>14</v>
      </c>
      <c r="P26" s="14">
        <v>1950</v>
      </c>
      <c r="Q26" s="14">
        <v>2796</v>
      </c>
      <c r="R26" s="14">
        <v>434</v>
      </c>
      <c r="S26" s="14">
        <v>548</v>
      </c>
      <c r="T26" s="64">
        <f>(P26/Q26*100)-100</f>
        <v>-30.257510729613728</v>
      </c>
      <c r="U26" s="77">
        <v>126882</v>
      </c>
      <c r="V26" s="14">
        <f>P26/O26</f>
        <v>139.28571428571428</v>
      </c>
      <c r="W26" s="75">
        <f>SUM(U26,P26)</f>
        <v>128832</v>
      </c>
      <c r="X26" s="75">
        <v>24469</v>
      </c>
      <c r="Y26" s="76">
        <f>SUM(X26,R26)</f>
        <v>24903</v>
      </c>
    </row>
    <row r="27" spans="1:25" ht="12.75">
      <c r="A27" s="72">
        <v>14</v>
      </c>
      <c r="B27" s="72">
        <v>12</v>
      </c>
      <c r="C27" s="4" t="s">
        <v>76</v>
      </c>
      <c r="D27" s="4" t="s">
        <v>77</v>
      </c>
      <c r="E27" s="15" t="s">
        <v>48</v>
      </c>
      <c r="F27" s="15" t="s">
        <v>63</v>
      </c>
      <c r="G27" s="37">
        <v>4</v>
      </c>
      <c r="H27" s="37">
        <v>1</v>
      </c>
      <c r="I27" s="24">
        <v>760</v>
      </c>
      <c r="J27" s="24">
        <v>1317</v>
      </c>
      <c r="K27" s="98">
        <v>161</v>
      </c>
      <c r="L27" s="98">
        <v>279</v>
      </c>
      <c r="M27" s="64">
        <f>(I27/J27*100)-100</f>
        <v>-42.29309035687167</v>
      </c>
      <c r="N27" s="14">
        <f>I27/H27</f>
        <v>760</v>
      </c>
      <c r="O27" s="38">
        <v>1</v>
      </c>
      <c r="P27" s="14">
        <v>1629</v>
      </c>
      <c r="Q27" s="14">
        <v>2654</v>
      </c>
      <c r="R27" s="14">
        <v>353</v>
      </c>
      <c r="S27" s="14">
        <v>563</v>
      </c>
      <c r="T27" s="64">
        <f>(P27/Q27*100)-100</f>
        <v>-38.62094951017332</v>
      </c>
      <c r="U27" s="75">
        <v>8591</v>
      </c>
      <c r="V27" s="14">
        <f>P27/O27</f>
        <v>1629</v>
      </c>
      <c r="W27" s="75">
        <f>SUM(U27,P27)</f>
        <v>10220</v>
      </c>
      <c r="X27" s="77">
        <v>2035</v>
      </c>
      <c r="Y27" s="76">
        <f>SUM(X27,R27)</f>
        <v>2388</v>
      </c>
    </row>
    <row r="28" spans="1:25" ht="12.75">
      <c r="A28" s="72">
        <v>15</v>
      </c>
      <c r="B28" s="72">
        <v>13</v>
      </c>
      <c r="C28" s="4" t="s">
        <v>64</v>
      </c>
      <c r="D28" s="4" t="s">
        <v>65</v>
      </c>
      <c r="E28" s="15" t="s">
        <v>66</v>
      </c>
      <c r="F28" s="15" t="s">
        <v>63</v>
      </c>
      <c r="G28" s="37">
        <v>6</v>
      </c>
      <c r="H28" s="37">
        <v>4</v>
      </c>
      <c r="I28" s="24">
        <v>582</v>
      </c>
      <c r="J28" s="24">
        <v>1187</v>
      </c>
      <c r="K28" s="97">
        <v>130</v>
      </c>
      <c r="L28" s="97">
        <v>251</v>
      </c>
      <c r="M28" s="64">
        <f>(I28/J28*100)-100</f>
        <v>-50.96882898062342</v>
      </c>
      <c r="N28" s="14">
        <f>I28/H28</f>
        <v>145.5</v>
      </c>
      <c r="O28" s="73">
        <v>4</v>
      </c>
      <c r="P28" s="22">
        <v>1122</v>
      </c>
      <c r="Q28" s="22">
        <v>2310</v>
      </c>
      <c r="R28" s="22">
        <v>283</v>
      </c>
      <c r="S28" s="22">
        <v>614</v>
      </c>
      <c r="T28" s="64">
        <f>(P28/Q28*100)-100</f>
        <v>-51.42857142857143</v>
      </c>
      <c r="U28" s="75">
        <v>22452</v>
      </c>
      <c r="V28" s="14">
        <f>P28/O28</f>
        <v>280.5</v>
      </c>
      <c r="W28" s="75">
        <f>SUM(U28,P28)</f>
        <v>23574</v>
      </c>
      <c r="X28" s="77">
        <v>5286</v>
      </c>
      <c r="Y28" s="76">
        <f>SUM(X28,R28)</f>
        <v>5569</v>
      </c>
    </row>
    <row r="29" spans="1:25" ht="12.75">
      <c r="A29" s="72">
        <v>16</v>
      </c>
      <c r="B29" s="72">
        <v>18</v>
      </c>
      <c r="C29" s="4" t="s">
        <v>59</v>
      </c>
      <c r="D29" s="4" t="s">
        <v>60</v>
      </c>
      <c r="E29" s="15" t="s">
        <v>48</v>
      </c>
      <c r="F29" s="15" t="s">
        <v>49</v>
      </c>
      <c r="G29" s="37">
        <v>7</v>
      </c>
      <c r="H29" s="37">
        <v>4</v>
      </c>
      <c r="I29" s="24">
        <v>579</v>
      </c>
      <c r="J29" s="24">
        <v>659</v>
      </c>
      <c r="K29" s="24">
        <v>118</v>
      </c>
      <c r="L29" s="24">
        <v>137</v>
      </c>
      <c r="M29" s="64">
        <f>(I29/J29*100)-100</f>
        <v>-12.139605462822459</v>
      </c>
      <c r="N29" s="14">
        <f>I29/H29</f>
        <v>144.75</v>
      </c>
      <c r="O29" s="38">
        <v>4</v>
      </c>
      <c r="P29" s="14">
        <v>930</v>
      </c>
      <c r="Q29" s="14">
        <v>976</v>
      </c>
      <c r="R29" s="14">
        <v>203</v>
      </c>
      <c r="S29" s="14">
        <v>223</v>
      </c>
      <c r="T29" s="64">
        <f>(P29/Q29*100)-100</f>
        <v>-4.713114754098356</v>
      </c>
      <c r="U29" s="75">
        <v>25570</v>
      </c>
      <c r="V29" s="14">
        <f>P29/O29</f>
        <v>232.5</v>
      </c>
      <c r="W29" s="75">
        <f>SUM(U29,P29)</f>
        <v>26500</v>
      </c>
      <c r="X29" s="77">
        <v>5739</v>
      </c>
      <c r="Y29" s="76">
        <f>SUM(X29,R29)</f>
        <v>5942</v>
      </c>
    </row>
    <row r="30" spans="1:25" ht="12.75">
      <c r="A30" s="72">
        <v>17</v>
      </c>
      <c r="B30" s="72" t="s">
        <v>52</v>
      </c>
      <c r="C30" s="4" t="s">
        <v>90</v>
      </c>
      <c r="D30" s="4" t="s">
        <v>91</v>
      </c>
      <c r="E30" s="15" t="s">
        <v>48</v>
      </c>
      <c r="F30" s="15" t="s">
        <v>63</v>
      </c>
      <c r="G30" s="37">
        <v>1</v>
      </c>
      <c r="H30" s="37">
        <v>1</v>
      </c>
      <c r="I30" s="24">
        <v>192</v>
      </c>
      <c r="J30" s="24"/>
      <c r="K30" s="14">
        <v>46</v>
      </c>
      <c r="L30" s="14"/>
      <c r="M30" s="64"/>
      <c r="N30" s="14">
        <f>I30/H30</f>
        <v>192</v>
      </c>
      <c r="O30" s="37">
        <v>1</v>
      </c>
      <c r="P30" s="14">
        <v>562</v>
      </c>
      <c r="Q30" s="14"/>
      <c r="R30" s="14">
        <v>272</v>
      </c>
      <c r="S30" s="14"/>
      <c r="T30" s="64"/>
      <c r="U30" s="75"/>
      <c r="V30" s="14">
        <f>P30/O30</f>
        <v>562</v>
      </c>
      <c r="W30" s="75">
        <f>SUM(U30,P30)</f>
        <v>562</v>
      </c>
      <c r="X30" s="75"/>
      <c r="Y30" s="76">
        <f>SUM(X30,R30)</f>
        <v>272</v>
      </c>
    </row>
    <row r="31" spans="1:25" ht="12.75">
      <c r="A31" s="72">
        <v>18</v>
      </c>
      <c r="B31" s="72"/>
      <c r="C31" s="99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100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133</v>
      </c>
      <c r="I34" s="31">
        <f>SUM(I14:I33)</f>
        <v>61982</v>
      </c>
      <c r="J34" s="31">
        <v>232940</v>
      </c>
      <c r="K34" s="31">
        <f>SUM(K14:K33)</f>
        <v>12166</v>
      </c>
      <c r="L34" s="31">
        <v>44683</v>
      </c>
      <c r="M34" s="68">
        <f>(I34/J34*100)-100</f>
        <v>-73.3914312698549</v>
      </c>
      <c r="N34" s="32">
        <f>I34/H34</f>
        <v>466.03007518796994</v>
      </c>
      <c r="O34" s="34">
        <f>SUM(O14:O33)</f>
        <v>134</v>
      </c>
      <c r="P34" s="31">
        <f>SUM(P14:P33)</f>
        <v>113878</v>
      </c>
      <c r="Q34" s="31">
        <v>348995</v>
      </c>
      <c r="R34" s="31">
        <f>SUM(R14:R33)</f>
        <v>25097</v>
      </c>
      <c r="S34" s="31">
        <v>70166</v>
      </c>
      <c r="T34" s="68">
        <f>(P34/Q34*100)-100</f>
        <v>-67.36973309073196</v>
      </c>
      <c r="U34" s="78">
        <f>SUM(U14:U33)</f>
        <v>993682</v>
      </c>
      <c r="V34" s="32">
        <f>P34/O34</f>
        <v>849.8358208955224</v>
      </c>
      <c r="W34" s="90">
        <f>SUM(U34,P34)</f>
        <v>1107560</v>
      </c>
      <c r="X34" s="79">
        <f>SUM(X14:X33)</f>
        <v>213939</v>
      </c>
      <c r="Y34" s="35">
        <f>SUM(Y14:Y33)</f>
        <v>239036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Jun</v>
      </c>
      <c r="L4" s="20"/>
      <c r="M4" s="62" t="str">
        <f>'WEEKLY COMPETITIVE REPORT'!M4</f>
        <v>17 -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14 - Jun</v>
      </c>
      <c r="L5" s="7"/>
      <c r="M5" s="63" t="str">
        <f>'WEEKLY COMPETITIVE REPORT'!M5</f>
        <v>20 -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41081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PROMETHEUS</v>
      </c>
      <c r="D14" s="4" t="str">
        <f>'WEEKLY COMPETITIVE REPORT'!D14</f>
        <v>PROMETEJ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14</v>
      </c>
      <c r="I14" s="14">
        <f>'WEEKLY COMPETITIVE REPORT'!I14/Y4</f>
        <v>14807.501241927472</v>
      </c>
      <c r="J14" s="14">
        <f>'WEEKLY COMPETITIVE REPORT'!J14/Y4</f>
        <v>34336.81073025335</v>
      </c>
      <c r="K14" s="22">
        <f>'WEEKLY COMPETITIVE REPORT'!K14</f>
        <v>2064</v>
      </c>
      <c r="L14" s="22">
        <f>'WEEKLY COMPETITIVE REPORT'!L14</f>
        <v>4746</v>
      </c>
      <c r="M14" s="64">
        <f>'WEEKLY COMPETITIVE REPORT'!M14</f>
        <v>-56.875723379629626</v>
      </c>
      <c r="N14" s="14">
        <f aca="true" t="shared" si="0" ref="N14:N20">I14/H14</f>
        <v>1057.6786601376766</v>
      </c>
      <c r="O14" s="37">
        <f>'WEEKLY COMPETITIVE REPORT'!O14</f>
        <v>14</v>
      </c>
      <c r="P14" s="14">
        <f>'WEEKLY COMPETITIVE REPORT'!P14/Y4</f>
        <v>26069.299552906108</v>
      </c>
      <c r="Q14" s="14">
        <f>'WEEKLY COMPETITIVE REPORT'!Q14/Y4</f>
        <v>60230.99850968703</v>
      </c>
      <c r="R14" s="22">
        <f>'WEEKLY COMPETITIVE REPORT'!R14</f>
        <v>4048</v>
      </c>
      <c r="S14" s="22">
        <f>'WEEKLY COMPETITIVE REPORT'!S14</f>
        <v>9251</v>
      </c>
      <c r="T14" s="64">
        <f>'WEEKLY COMPETITIVE REPORT'!T14</f>
        <v>-56.71780279599159</v>
      </c>
      <c r="U14" s="14">
        <f>'WEEKLY COMPETITIVE REPORT'!U14/Y4</f>
        <v>61707.65027322404</v>
      </c>
      <c r="V14" s="14">
        <f aca="true" t="shared" si="1" ref="V14:V20">P14/O14</f>
        <v>1862.0928252075792</v>
      </c>
      <c r="W14" s="25">
        <f aca="true" t="shared" si="2" ref="W14:W20">P14+U14</f>
        <v>87776.94982613015</v>
      </c>
      <c r="X14" s="22">
        <f>'WEEKLY COMPETITIVE REPORT'!X14</f>
        <v>9639</v>
      </c>
      <c r="Y14" s="56">
        <f>'WEEKLY COMPETITIVE REPORT'!Y14</f>
        <v>13687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THE DICTATOR</v>
      </c>
      <c r="D15" s="4" t="str">
        <f>'WEEKLY COMPETITIVE REPORT'!D15</f>
        <v>DIKTATOR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5</v>
      </c>
      <c r="H15" s="37">
        <f>'WEEKLY COMPETITIVE REPORT'!H15</f>
        <v>12</v>
      </c>
      <c r="I15" s="14">
        <f>'WEEKLY COMPETITIVE REPORT'!I15/Y4</f>
        <v>12788.127173373075</v>
      </c>
      <c r="J15" s="14">
        <f>'WEEKLY COMPETITIVE REPORT'!J15/Y4</f>
        <v>28725.782414307003</v>
      </c>
      <c r="K15" s="22">
        <f>'WEEKLY COMPETITIVE REPORT'!K15</f>
        <v>2061</v>
      </c>
      <c r="L15" s="22">
        <f>'WEEKLY COMPETITIVE REPORT'!L15</f>
        <v>4686</v>
      </c>
      <c r="M15" s="64">
        <f>'WEEKLY COMPETITIVE REPORT'!M15</f>
        <v>-55.4820579334198</v>
      </c>
      <c r="N15" s="14">
        <f t="shared" si="0"/>
        <v>1065.6772644477562</v>
      </c>
      <c r="O15" s="37">
        <f>'WEEKLY COMPETITIVE REPORT'!O15</f>
        <v>13</v>
      </c>
      <c r="P15" s="14">
        <f>'WEEKLY COMPETITIVE REPORT'!P15/Y4</f>
        <v>22100.099354197715</v>
      </c>
      <c r="Q15" s="14">
        <f>'WEEKLY COMPETITIVE REPORT'!Q15/Y4</f>
        <v>41918.777943368106</v>
      </c>
      <c r="R15" s="22">
        <f>'WEEKLY COMPETITIVE REPORT'!R15</f>
        <v>3960</v>
      </c>
      <c r="S15" s="22">
        <f>'WEEKLY COMPETITIVE REPORT'!S15</f>
        <v>7586</v>
      </c>
      <c r="T15" s="64">
        <f>'WEEKLY COMPETITIVE REPORT'!T15</f>
        <v>-47.27876040648239</v>
      </c>
      <c r="U15" s="14">
        <f>'WEEKLY COMPETITIVE REPORT'!U15/Y4</f>
        <v>323795.3303527074</v>
      </c>
      <c r="V15" s="14">
        <f t="shared" si="1"/>
        <v>1700.0076426305934</v>
      </c>
      <c r="W15" s="25">
        <f t="shared" si="2"/>
        <v>345895.42970690515</v>
      </c>
      <c r="X15" s="22">
        <f>'WEEKLY COMPETITIVE REPORT'!X15</f>
        <v>58862</v>
      </c>
      <c r="Y15" s="56">
        <f>'WEEKLY COMPETITIVE REPORT'!Y15</f>
        <v>62822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SNOW WHITE AND THE HUNTSMAN</v>
      </c>
      <c r="D16" s="4" t="str">
        <f>'WEEKLY COMPETITIVE REPORT'!D16</f>
        <v>SNEGULJČICA IN LOVEC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10837.05911574764</v>
      </c>
      <c r="J16" s="14">
        <f>'WEEKLY COMPETITIVE REPORT'!J16/Y4</f>
        <v>19302.036761053154</v>
      </c>
      <c r="K16" s="22">
        <f>'WEEKLY COMPETITIVE REPORT'!K16</f>
        <v>1795</v>
      </c>
      <c r="L16" s="22">
        <f>'WEEKLY COMPETITIVE REPORT'!L16</f>
        <v>3012</v>
      </c>
      <c r="M16" s="64">
        <f>'WEEKLY COMPETITIVE REPORT'!M16</f>
        <v>-43.855359670570074</v>
      </c>
      <c r="N16" s="14">
        <f t="shared" si="0"/>
        <v>1083.7059115747638</v>
      </c>
      <c r="O16" s="37">
        <f>'WEEKLY COMPETITIVE REPORT'!O16</f>
        <v>10</v>
      </c>
      <c r="P16" s="14">
        <f>'WEEKLY COMPETITIVE REPORT'!P16/Y4</f>
        <v>18548.186785891703</v>
      </c>
      <c r="Q16" s="14">
        <f>'WEEKLY COMPETITIVE REPORT'!Q16/Y4</f>
        <v>30709.140586189766</v>
      </c>
      <c r="R16" s="22">
        <f>'WEEKLY COMPETITIVE REPORT'!R16</f>
        <v>3374</v>
      </c>
      <c r="S16" s="22">
        <f>'WEEKLY COMPETITIVE REPORT'!S16</f>
        <v>5387</v>
      </c>
      <c r="T16" s="64">
        <f>'WEEKLY COMPETITIVE REPORT'!T16</f>
        <v>-39.60043676952319</v>
      </c>
      <c r="U16" s="14">
        <f>'WEEKLY COMPETITIVE REPORT'!U16/Y4</f>
        <v>74366.6169895678</v>
      </c>
      <c r="V16" s="14">
        <f t="shared" si="1"/>
        <v>1854.8186785891703</v>
      </c>
      <c r="W16" s="25">
        <f t="shared" si="2"/>
        <v>92914.8037754595</v>
      </c>
      <c r="X16" s="22">
        <f>'WEEKLY COMPETITIVE REPORT'!X16</f>
        <v>12883</v>
      </c>
      <c r="Y16" s="56">
        <f>'WEEKLY COMPETITIVE REPORT'!Y16</f>
        <v>16257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MEN IN BLACK 3 3D</v>
      </c>
      <c r="D17" s="4" t="str">
        <f>'WEEKLY COMPETITIVE REPORT'!D17</f>
        <v>MOŽJE V ČRNEM 3 3D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4</v>
      </c>
      <c r="H17" s="37">
        <f>'WEEKLY COMPETITIVE REPORT'!H17</f>
        <v>18</v>
      </c>
      <c r="I17" s="14">
        <f>'WEEKLY COMPETITIVE REPORT'!I17/Y4</f>
        <v>10388.723298559364</v>
      </c>
      <c r="J17" s="14">
        <f>'WEEKLY COMPETITIVE REPORT'!J17/Y4</f>
        <v>20567.5608544461</v>
      </c>
      <c r="K17" s="22">
        <f>'WEEKLY COMPETITIVE REPORT'!K17</f>
        <v>1642</v>
      </c>
      <c r="L17" s="22">
        <f>'WEEKLY COMPETITIVE REPORT'!L17</f>
        <v>3053</v>
      </c>
      <c r="M17" s="64">
        <f>'WEEKLY COMPETITIVE REPORT'!M17</f>
        <v>-49.48976511080249</v>
      </c>
      <c r="N17" s="14">
        <f t="shared" si="0"/>
        <v>577.1512943644091</v>
      </c>
      <c r="O17" s="37">
        <f>'WEEKLY COMPETITIVE REPORT'!O17</f>
        <v>18</v>
      </c>
      <c r="P17" s="14">
        <f>'WEEKLY COMPETITIVE REPORT'!P17/Y4</f>
        <v>17370.83954297069</v>
      </c>
      <c r="Q17" s="14">
        <f>'WEEKLY COMPETITIVE REPORT'!Q17/Y4</f>
        <v>32056.631892697464</v>
      </c>
      <c r="R17" s="22">
        <f>'WEEKLY COMPETITIVE REPORT'!R17</f>
        <v>3006</v>
      </c>
      <c r="S17" s="22">
        <f>'WEEKLY COMPETITIVE REPORT'!S17</f>
        <v>5369</v>
      </c>
      <c r="T17" s="64">
        <f>'WEEKLY COMPETITIVE REPORT'!T17</f>
        <v>-45.812025414535874</v>
      </c>
      <c r="U17" s="14">
        <f>'WEEKLY COMPETITIVE REPORT'!U17/Y4</f>
        <v>147251.61450571287</v>
      </c>
      <c r="V17" s="14">
        <f t="shared" si="1"/>
        <v>965.0466412761494</v>
      </c>
      <c r="W17" s="25">
        <f t="shared" si="2"/>
        <v>164622.45404868358</v>
      </c>
      <c r="X17" s="22">
        <f>'WEEKLY COMPETITIVE REPORT'!X17</f>
        <v>24909</v>
      </c>
      <c r="Y17" s="56">
        <f>'WEEKLY COMPETITIVE REPORT'!Y17</f>
        <v>27915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THE FIVE-YEAR ENGAGEMENT</v>
      </c>
      <c r="D18" s="4" t="str">
        <f>'WEEKLY COMPETITIVE REPORT'!D18</f>
        <v>PETLETNA ZAROKA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1</v>
      </c>
      <c r="H18" s="37">
        <f>'WEEKLY COMPETITIVE REPORT'!H18</f>
        <v>7</v>
      </c>
      <c r="I18" s="14">
        <f>'WEEKLY COMPETITIVE REPORT'!I18/Y4</f>
        <v>5874.31693989071</v>
      </c>
      <c r="J18" s="14">
        <f>'WEEKLY COMPETITIVE REPORT'!J18/Y4</f>
        <v>0</v>
      </c>
      <c r="K18" s="22">
        <f>'WEEKLY COMPETITIVE REPORT'!K18</f>
        <v>910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839.1881342701015</v>
      </c>
      <c r="O18" s="37">
        <f>'WEEKLY COMPETITIVE REPORT'!O18</f>
        <v>7</v>
      </c>
      <c r="P18" s="14">
        <f>'WEEKLY COMPETITIVE REPORT'!P18/Y4</f>
        <v>11546.199701937407</v>
      </c>
      <c r="Q18" s="14">
        <f>'WEEKLY COMPETITIVE REPORT'!Q18/Y4</f>
        <v>0</v>
      </c>
      <c r="R18" s="22">
        <f>'WEEKLY COMPETITIVE REPORT'!R18</f>
        <v>2131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1539.9900645802284</v>
      </c>
      <c r="V18" s="14">
        <f t="shared" si="1"/>
        <v>1649.4571002767723</v>
      </c>
      <c r="W18" s="25">
        <f t="shared" si="2"/>
        <v>13086.189766517635</v>
      </c>
      <c r="X18" s="22">
        <f>'WEEKLY COMPETITIVE REPORT'!X18</f>
        <v>588</v>
      </c>
      <c r="Y18" s="56">
        <f>'WEEKLY COMPETITIVE REPORT'!Y18</f>
        <v>2719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SEEFOOD</v>
      </c>
      <c r="D19" s="4" t="str">
        <f>'WEEKLY COMPETITIVE REPORT'!D19</f>
        <v>PUPIJEVA DOGODIVŠČINA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3851.217088922007</v>
      </c>
      <c r="J19" s="14">
        <f>'WEEKLY COMPETITIVE REPORT'!J19/Y4</f>
        <v>13928.216592151019</v>
      </c>
      <c r="K19" s="22">
        <f>'WEEKLY COMPETITIVE REPORT'!K19</f>
        <v>661</v>
      </c>
      <c r="L19" s="22">
        <f>'WEEKLY COMPETITIVE REPORT'!L19</f>
        <v>2532</v>
      </c>
      <c r="M19" s="64">
        <f>'WEEKLY COMPETITIVE REPORT'!M19</f>
        <v>-72.34953187695051</v>
      </c>
      <c r="N19" s="14">
        <f t="shared" si="0"/>
        <v>550.173869846001</v>
      </c>
      <c r="O19" s="37">
        <f>'WEEKLY COMPETITIVE REPORT'!O19</f>
        <v>7</v>
      </c>
      <c r="P19" s="14">
        <f>'WEEKLY COMPETITIVE REPORT'!P19/Y4</f>
        <v>9729.259811227024</v>
      </c>
      <c r="Q19" s="14">
        <f>'WEEKLY COMPETITIVE REPORT'!Q19/Y4</f>
        <v>19879.53303527074</v>
      </c>
      <c r="R19" s="22">
        <f>'WEEKLY COMPETITIVE REPORT'!R19</f>
        <v>1981</v>
      </c>
      <c r="S19" s="22">
        <f>'WEEKLY COMPETITIVE REPORT'!S19</f>
        <v>3839</v>
      </c>
      <c r="T19" s="64">
        <f>'WEEKLY COMPETITIVE REPORT'!T19</f>
        <v>-51.058911726119824</v>
      </c>
      <c r="U19" s="14">
        <f>'WEEKLY COMPETITIVE REPORT'!U19/Y4</f>
        <v>40018.62891207153</v>
      </c>
      <c r="V19" s="14">
        <f t="shared" si="1"/>
        <v>1389.8942587467177</v>
      </c>
      <c r="W19" s="25">
        <f t="shared" si="2"/>
        <v>49747.88872329856</v>
      </c>
      <c r="X19" s="22">
        <f>'WEEKLY COMPETITIVE REPORT'!X19</f>
        <v>7468</v>
      </c>
      <c r="Y19" s="56">
        <f>'WEEKLY COMPETITIVE REPORT'!Y19</f>
        <v>9449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INTOUCHABLES</v>
      </c>
      <c r="D20" s="4" t="str">
        <f>'WEEKLY COMPETITIVE REPORT'!D20</f>
        <v>PRIJATELJA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4</v>
      </c>
      <c r="I20" s="14">
        <f>'WEEKLY COMPETITIVE REPORT'!I20/Y4</f>
        <v>2542.2255340288125</v>
      </c>
      <c r="J20" s="14">
        <f>'WEEKLY COMPETITIVE REPORT'!J20/Y4</f>
        <v>4939.145553899652</v>
      </c>
      <c r="K20" s="22">
        <f>'WEEKLY COMPETITIVE REPORT'!K20</f>
        <v>439</v>
      </c>
      <c r="L20" s="22">
        <f>'WEEKLY COMPETITIVE REPORT'!L20</f>
        <v>747</v>
      </c>
      <c r="M20" s="64">
        <f>'WEEKLY COMPETITIVE REPORT'!M20</f>
        <v>-48.52904199145084</v>
      </c>
      <c r="N20" s="14">
        <f t="shared" si="0"/>
        <v>635.5563835072031</v>
      </c>
      <c r="O20" s="37">
        <f>'WEEKLY COMPETITIVE REPORT'!O20</f>
        <v>4</v>
      </c>
      <c r="P20" s="14">
        <f>'WEEKLY COMPETITIVE REPORT'!P20/Y4</f>
        <v>5730.2533532041725</v>
      </c>
      <c r="Q20" s="14">
        <f>'WEEKLY COMPETITIVE REPORT'!Q20/Y4</f>
        <v>7903.626428216592</v>
      </c>
      <c r="R20" s="22">
        <f>'WEEKLY COMPETITIVE REPORT'!R20</f>
        <v>1007</v>
      </c>
      <c r="S20" s="22">
        <f>'WEEKLY COMPETITIVE REPORT'!S20</f>
        <v>1258</v>
      </c>
      <c r="T20" s="64">
        <f>'WEEKLY COMPETITIVE REPORT'!T20</f>
        <v>-27.49842866121935</v>
      </c>
      <c r="U20" s="14">
        <f>'WEEKLY COMPETITIVE REPORT'!U20/Y4</f>
        <v>44415.0521609538</v>
      </c>
      <c r="V20" s="14">
        <f t="shared" si="1"/>
        <v>1432.5633383010431</v>
      </c>
      <c r="W20" s="25">
        <f t="shared" si="2"/>
        <v>50145.30551415797</v>
      </c>
      <c r="X20" s="22">
        <f>'WEEKLY COMPETITIVE REPORT'!X20</f>
        <v>7293</v>
      </c>
      <c r="Y20" s="56">
        <f>'WEEKLY COMPETITIVE REPORT'!Y20</f>
        <v>8300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SAFE</v>
      </c>
      <c r="D21" s="4" t="str">
        <f>'WEEKLY COMPETITIVE REPORT'!D21</f>
        <v>NA VARNEM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2</v>
      </c>
      <c r="I21" s="14">
        <f>'WEEKLY COMPETITIVE REPORT'!I21/Y4</f>
        <v>3103.5767511177346</v>
      </c>
      <c r="J21" s="14">
        <f>'WEEKLY COMPETITIVE REPORT'!J21/Y4</f>
        <v>0</v>
      </c>
      <c r="K21" s="22">
        <f>'WEEKLY COMPETITIVE REPORT'!K21</f>
        <v>476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1551.7883755588673</v>
      </c>
      <c r="O21" s="37">
        <f>'WEEKLY COMPETITIVE REPORT'!O21</f>
        <v>2</v>
      </c>
      <c r="P21" s="14">
        <f>'WEEKLY COMPETITIVE REPORT'!P21/Y4</f>
        <v>5180.079483358171</v>
      </c>
      <c r="Q21" s="14">
        <f>'WEEKLY COMPETITIVE REPORT'!Q21/Y4</f>
        <v>0</v>
      </c>
      <c r="R21" s="22">
        <f>'WEEKLY COMPETITIVE REPORT'!R21</f>
        <v>852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2590.0397416790856</v>
      </c>
      <c r="W21" s="25">
        <f aca="true" t="shared" si="5" ref="W21:W33">P21+U21</f>
        <v>5180.079483358171</v>
      </c>
      <c r="X21" s="22">
        <f>'WEEKLY COMPETITIVE REPORT'!X21</f>
        <v>0</v>
      </c>
      <c r="Y21" s="56">
        <f>'WEEKLY COMPETITIVE REPORT'!Y21</f>
        <v>852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WHAT TO EXPECT WHEN YOU'RE EXPECTING</v>
      </c>
      <c r="D22" s="4" t="str">
        <f>'WEEKLY COMPETITIVE REPORT'!D22</f>
        <v>KAJ PRIČAKOVATI KO PRIČAKUJEŠ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5</v>
      </c>
      <c r="H22" s="37">
        <f>'WEEKLY COMPETITIVE REPORT'!H22</f>
        <v>8</v>
      </c>
      <c r="I22" s="14">
        <f>'WEEKLY COMPETITIVE REPORT'!I22/Y4</f>
        <v>3111.028315946349</v>
      </c>
      <c r="J22" s="14">
        <f>'WEEKLY COMPETITIVE REPORT'!J22/Y4</f>
        <v>8523.34823646299</v>
      </c>
      <c r="K22" s="22">
        <f>'WEEKLY COMPETITIVE REPORT'!K22</f>
        <v>498</v>
      </c>
      <c r="L22" s="22">
        <f>'WEEKLY COMPETITIVE REPORT'!L22</f>
        <v>1337</v>
      </c>
      <c r="M22" s="64">
        <f>'WEEKLY COMPETITIVE REPORT'!M22</f>
        <v>-63.49992714556317</v>
      </c>
      <c r="N22" s="14">
        <f t="shared" si="3"/>
        <v>388.8785394932936</v>
      </c>
      <c r="O22" s="37">
        <f>'WEEKLY COMPETITIVE REPORT'!O22</f>
        <v>8</v>
      </c>
      <c r="P22" s="14">
        <f>'WEEKLY COMPETITIVE REPORT'!P22/Y4</f>
        <v>5151.515151515151</v>
      </c>
      <c r="Q22" s="14">
        <f>'WEEKLY COMPETITIVE REPORT'!Q22/Y4</f>
        <v>14159.215101838052</v>
      </c>
      <c r="R22" s="22">
        <f>'WEEKLY COMPETITIVE REPORT'!R22</f>
        <v>926</v>
      </c>
      <c r="S22" s="22">
        <f>'WEEKLY COMPETITIVE REPORT'!S22</f>
        <v>2585</v>
      </c>
      <c r="T22" s="64">
        <f>'WEEKLY COMPETITIVE REPORT'!T22</f>
        <v>-63.617226559073764</v>
      </c>
      <c r="U22" s="14">
        <f>'WEEKLY COMPETITIVE REPORT'!U22/Y4</f>
        <v>70233.4823646299</v>
      </c>
      <c r="V22" s="14">
        <f t="shared" si="4"/>
        <v>643.9393939393939</v>
      </c>
      <c r="W22" s="25">
        <f t="shared" si="5"/>
        <v>75384.99751614506</v>
      </c>
      <c r="X22" s="22">
        <f>'WEEKLY COMPETITIVE REPORT'!X22</f>
        <v>13309</v>
      </c>
      <c r="Y22" s="56">
        <f>'WEEKLY COMPETITIVE REPORT'!Y22</f>
        <v>14235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MIRROR, MIRROR</v>
      </c>
      <c r="D23" s="4" t="str">
        <f>'WEEKLY COMPETITIVE REPORT'!D23</f>
        <v>ZRCALCE, ZRCALCE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10</v>
      </c>
      <c r="I23" s="14">
        <f>'WEEKLY COMPETITIVE REPORT'!I23/Y4</f>
        <v>2264.033780427223</v>
      </c>
      <c r="J23" s="14">
        <f>'WEEKLY COMPETITIVE REPORT'!J23/Y4</f>
        <v>5543.964232488823</v>
      </c>
      <c r="K23" s="22">
        <f>'WEEKLY COMPETITIVE REPORT'!K23</f>
        <v>399</v>
      </c>
      <c r="L23" s="22">
        <f>'WEEKLY COMPETITIVE REPORT'!L23</f>
        <v>951</v>
      </c>
      <c r="M23" s="64">
        <f>'WEEKLY COMPETITIVE REPORT'!M23</f>
        <v>-59.162186379928315</v>
      </c>
      <c r="N23" s="14">
        <f t="shared" si="3"/>
        <v>226.4033780427223</v>
      </c>
      <c r="O23" s="37">
        <f>'WEEKLY COMPETITIVE REPORT'!O23</f>
        <v>10</v>
      </c>
      <c r="P23" s="14">
        <f>'WEEKLY COMPETITIVE REPORT'!P23/Y4</f>
        <v>4940.387481371088</v>
      </c>
      <c r="Q23" s="14">
        <f>'WEEKLY COMPETITIVE REPORT'!Q23/Y4</f>
        <v>7572.031793343269</v>
      </c>
      <c r="R23" s="22">
        <f>'WEEKLY COMPETITIVE REPORT'!R23</f>
        <v>993</v>
      </c>
      <c r="S23" s="22">
        <f>'WEEKLY COMPETITIVE REPORT'!S23</f>
        <v>1405</v>
      </c>
      <c r="T23" s="64">
        <f>'WEEKLY COMPETITIVE REPORT'!T23</f>
        <v>-34.7547974413646</v>
      </c>
      <c r="U23" s="14">
        <f>'WEEKLY COMPETITIVE REPORT'!U23/Y4</f>
        <v>104859.66219572777</v>
      </c>
      <c r="V23" s="14">
        <f t="shared" si="4"/>
        <v>494.0387481371088</v>
      </c>
      <c r="W23" s="25">
        <f t="shared" si="5"/>
        <v>109800.04967709885</v>
      </c>
      <c r="X23" s="22">
        <f>'WEEKLY COMPETITIVE REPORT'!X23</f>
        <v>18742</v>
      </c>
      <c r="Y23" s="56">
        <f>'WEEKLY COMPETITIVE REPORT'!Y23</f>
        <v>19735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STREET DANCE 2</v>
      </c>
      <c r="D24" s="4" t="str">
        <f>'WEEKLY COMPETITIVE REPORT'!D24</f>
        <v>ULIČNI PLES 2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11</v>
      </c>
      <c r="I24" s="14">
        <f>'WEEKLY COMPETITIVE REPORT'!I24/Y4</f>
        <v>1624.4411326378538</v>
      </c>
      <c r="J24" s="14">
        <f>'WEEKLY COMPETITIVE REPORT'!J24/Y4</f>
        <v>3210.382513661202</v>
      </c>
      <c r="K24" s="22">
        <f>'WEEKLY COMPETITIVE REPORT'!K24</f>
        <v>239</v>
      </c>
      <c r="L24" s="22">
        <f>'WEEKLY COMPETITIVE REPORT'!L24</f>
        <v>458</v>
      </c>
      <c r="M24" s="64">
        <f>'WEEKLY COMPETITIVE REPORT'!M24</f>
        <v>-49.40038684719536</v>
      </c>
      <c r="N24" s="14">
        <f t="shared" si="3"/>
        <v>147.67646660344124</v>
      </c>
      <c r="O24" s="37">
        <f>'WEEKLY COMPETITIVE REPORT'!O24</f>
        <v>11</v>
      </c>
      <c r="P24" s="14">
        <f>'WEEKLY COMPETITIVE REPORT'!P24/Y4</f>
        <v>4251.117734724292</v>
      </c>
      <c r="Q24" s="14">
        <f>'WEEKLY COMPETITIVE REPORT'!Q24/Y4</f>
        <v>5285.643318430203</v>
      </c>
      <c r="R24" s="22">
        <f>'WEEKLY COMPETITIVE REPORT'!R24</f>
        <v>735</v>
      </c>
      <c r="S24" s="22">
        <f>'WEEKLY COMPETITIVE REPORT'!S24</f>
        <v>836</v>
      </c>
      <c r="T24" s="64">
        <f>'WEEKLY COMPETITIVE REPORT'!T24</f>
        <v>-19.57236842105263</v>
      </c>
      <c r="U24" s="14">
        <f>'WEEKLY COMPETITIVE REPORT'!U24/Y4</f>
        <v>83863.63636363637</v>
      </c>
      <c r="V24" s="14">
        <f t="shared" si="4"/>
        <v>386.4652486112993</v>
      </c>
      <c r="W24" s="25">
        <f t="shared" si="5"/>
        <v>88114.75409836066</v>
      </c>
      <c r="X24" s="22">
        <f>'WEEKLY COMPETITIVE REPORT'!X24</f>
        <v>13078</v>
      </c>
      <c r="Y24" s="56">
        <f>'WEEKLY COMPETITIVE REPORT'!Y24</f>
        <v>13813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DARK SHADOWS</v>
      </c>
      <c r="D25" s="4" t="str">
        <f>'WEEKLY COMPETITIVE REPORT'!D25</f>
        <v>TEMNE SENCE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6</v>
      </c>
      <c r="H25" s="37">
        <f>'WEEKLY COMPETITIVE REPORT'!H25</f>
        <v>6</v>
      </c>
      <c r="I25" s="14">
        <f>'WEEKLY COMPETITIVE REPORT'!I25/Y4</f>
        <v>1615.7476403378041</v>
      </c>
      <c r="J25" s="14">
        <f>'WEEKLY COMPETITIVE REPORT'!J25/Y4</f>
        <v>2990.561351217089</v>
      </c>
      <c r="K25" s="22">
        <f>'WEEKLY COMPETITIVE REPORT'!K25</f>
        <v>262</v>
      </c>
      <c r="L25" s="22">
        <f>'WEEKLY COMPETITIVE REPORT'!L25</f>
        <v>497</v>
      </c>
      <c r="M25" s="64">
        <f>'WEEKLY COMPETITIVE REPORT'!M25</f>
        <v>-45.9717607973422</v>
      </c>
      <c r="N25" s="14">
        <f t="shared" si="3"/>
        <v>269.291273389634</v>
      </c>
      <c r="O25" s="37">
        <f>'WEEKLY COMPETITIVE REPORT'!O25</f>
        <v>6</v>
      </c>
      <c r="P25" s="14">
        <f>'WEEKLY COMPETITIVE REPORT'!P25/Y4</f>
        <v>3119.7218082463983</v>
      </c>
      <c r="Q25" s="14">
        <f>'WEEKLY COMPETITIVE REPORT'!Q25/Y4</f>
        <v>4865.871833084948</v>
      </c>
      <c r="R25" s="22">
        <f>'WEEKLY COMPETITIVE REPORT'!R25</f>
        <v>539</v>
      </c>
      <c r="S25" s="22">
        <f>'WEEKLY COMPETITIVE REPORT'!S25</f>
        <v>858</v>
      </c>
      <c r="T25" s="64">
        <f>'WEEKLY COMPETITIVE REPORT'!T25</f>
        <v>-35.88565594691168</v>
      </c>
      <c r="U25" s="14">
        <f>'WEEKLY COMPETITIVE REPORT'!U25/Y4</f>
        <v>54141.82811723795</v>
      </c>
      <c r="V25" s="14">
        <f t="shared" si="4"/>
        <v>519.953634707733</v>
      </c>
      <c r="W25" s="25">
        <f t="shared" si="5"/>
        <v>57261.549925484345</v>
      </c>
      <c r="X25" s="22">
        <f>'WEEKLY COMPETITIVE REPORT'!X25</f>
        <v>9639</v>
      </c>
      <c r="Y25" s="56">
        <f>'WEEKLY COMPETITIVE REPORT'!Y25</f>
        <v>10178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AVENGERS</v>
      </c>
      <c r="D26" s="4" t="str">
        <f>'WEEKLY COMPETITIVE REPORT'!D26</f>
        <v>MAŠČEVALCI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7</v>
      </c>
      <c r="H26" s="37">
        <f>'WEEKLY COMPETITIVE REPORT'!H26</f>
        <v>14</v>
      </c>
      <c r="I26" s="14">
        <f>'WEEKLY COMPETITIVE REPORT'!I26/Y4</f>
        <v>1544.9577744659712</v>
      </c>
      <c r="J26" s="14">
        <f>'WEEKLY COMPETITIVE REPORT'!J26/Y4</f>
        <v>2179.5827123695976</v>
      </c>
      <c r="K26" s="22">
        <f>'WEEKLY COMPETITIVE REPORT'!K26</f>
        <v>265</v>
      </c>
      <c r="L26" s="22">
        <f>'WEEKLY COMPETITIVE REPORT'!L26</f>
        <v>320</v>
      </c>
      <c r="M26" s="64">
        <f>'WEEKLY COMPETITIVE REPORT'!M26</f>
        <v>-29.116809116809122</v>
      </c>
      <c r="N26" s="14">
        <f t="shared" si="3"/>
        <v>110.35412674756937</v>
      </c>
      <c r="O26" s="37">
        <f>'WEEKLY COMPETITIVE REPORT'!O26</f>
        <v>14</v>
      </c>
      <c r="P26" s="14">
        <f>'WEEKLY COMPETITIVE REPORT'!P26/Y4</f>
        <v>2421.7585692995526</v>
      </c>
      <c r="Q26" s="14">
        <f>'WEEKLY COMPETITIVE REPORT'!Q26/Y4</f>
        <v>3472.429210134128</v>
      </c>
      <c r="R26" s="22">
        <f>'WEEKLY COMPETITIVE REPORT'!R26</f>
        <v>434</v>
      </c>
      <c r="S26" s="22">
        <f>'WEEKLY COMPETITIVE REPORT'!S26</f>
        <v>548</v>
      </c>
      <c r="T26" s="64">
        <f>'WEEKLY COMPETITIVE REPORT'!T26</f>
        <v>-30.257510729613728</v>
      </c>
      <c r="U26" s="14">
        <f>'WEEKLY COMPETITIVE REPORT'!U26/Y4</f>
        <v>157578.24143070044</v>
      </c>
      <c r="V26" s="14">
        <f t="shared" si="4"/>
        <v>172.98275494996804</v>
      </c>
      <c r="W26" s="25">
        <f t="shared" si="5"/>
        <v>160000</v>
      </c>
      <c r="X26" s="22">
        <f>'WEEKLY COMPETITIVE REPORT'!X26</f>
        <v>24469</v>
      </c>
      <c r="Y26" s="56">
        <f>'WEEKLY COMPETITIVE REPORT'!Y26</f>
        <v>24903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A SEPARATION (JODAEIYE NADER AZ SIMIN)</v>
      </c>
      <c r="D27" s="4" t="str">
        <f>'WEEKLY COMPETITIVE REPORT'!D27</f>
        <v>LOČITEV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943.8648782911077</v>
      </c>
      <c r="J27" s="14">
        <f>'WEEKLY COMPETITIVE REPORT'!J27/Y17</f>
        <v>0.047178936055883934</v>
      </c>
      <c r="K27" s="22">
        <f>'WEEKLY COMPETITIVE REPORT'!K27</f>
        <v>161</v>
      </c>
      <c r="L27" s="22">
        <f>'WEEKLY COMPETITIVE REPORT'!L27</f>
        <v>279</v>
      </c>
      <c r="M27" s="64">
        <f>'WEEKLY COMPETITIVE REPORT'!M27</f>
        <v>-42.29309035687167</v>
      </c>
      <c r="N27" s="14">
        <f t="shared" si="3"/>
        <v>943.8648782911077</v>
      </c>
      <c r="O27" s="37">
        <f>'WEEKLY COMPETITIVE REPORT'!O27</f>
        <v>1</v>
      </c>
      <c r="P27" s="14">
        <f>'WEEKLY COMPETITIVE REPORT'!P27/Y4</f>
        <v>2023.0998509687033</v>
      </c>
      <c r="Q27" s="14">
        <f>'WEEKLY COMPETITIVE REPORT'!Q27/Y17</f>
        <v>0.09507433279598781</v>
      </c>
      <c r="R27" s="22">
        <f>'WEEKLY COMPETITIVE REPORT'!R27</f>
        <v>353</v>
      </c>
      <c r="S27" s="22">
        <f>'WEEKLY COMPETITIVE REPORT'!S27</f>
        <v>563</v>
      </c>
      <c r="T27" s="64">
        <f>'WEEKLY COMPETITIVE REPORT'!T27</f>
        <v>-38.62094951017332</v>
      </c>
      <c r="U27" s="14">
        <f>'WEEKLY COMPETITIVE REPORT'!U27/Y17</f>
        <v>0.307755686906681</v>
      </c>
      <c r="V27" s="14">
        <f t="shared" si="4"/>
        <v>2023.0998509687033</v>
      </c>
      <c r="W27" s="25">
        <f t="shared" si="5"/>
        <v>2023.40760665561</v>
      </c>
      <c r="X27" s="22">
        <f>'WEEKLY COMPETITIVE REPORT'!X27</f>
        <v>2035</v>
      </c>
      <c r="Y27" s="56">
        <f>'WEEKLY COMPETITIVE REPORT'!Y27</f>
        <v>2388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21 JUMP STREET</v>
      </c>
      <c r="D28" s="4" t="str">
        <f>'WEEKLY COMPETITIVE REPORT'!D28</f>
        <v>21 JUMP STREET: MLADENIČ V MODREM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6</v>
      </c>
      <c r="H28" s="37">
        <f>'WEEKLY COMPETITIVE REPORT'!H28</f>
        <v>4</v>
      </c>
      <c r="I28" s="14">
        <f>'WEEKLY COMPETITIVE REPORT'!I28/Y4</f>
        <v>722.8017883755589</v>
      </c>
      <c r="J28" s="14">
        <f>'WEEKLY COMPETITIVE REPORT'!J28/Y17</f>
        <v>0.04252194160845424</v>
      </c>
      <c r="K28" s="22">
        <f>'WEEKLY COMPETITIVE REPORT'!K28</f>
        <v>130</v>
      </c>
      <c r="L28" s="22">
        <f>'WEEKLY COMPETITIVE REPORT'!L28</f>
        <v>251</v>
      </c>
      <c r="M28" s="64">
        <f>'WEEKLY COMPETITIVE REPORT'!M28</f>
        <v>-50.96882898062342</v>
      </c>
      <c r="N28" s="14">
        <f t="shared" si="3"/>
        <v>180.70044709388972</v>
      </c>
      <c r="O28" s="37">
        <f>'WEEKLY COMPETITIVE REPORT'!O28</f>
        <v>4</v>
      </c>
      <c r="P28" s="14">
        <f>'WEEKLY COMPETITIVE REPORT'!P28/Y4</f>
        <v>1393.4426229508197</v>
      </c>
      <c r="Q28" s="14">
        <f>'WEEKLY COMPETITIVE REPORT'!Q28/Y17</f>
        <v>0.08275120902740463</v>
      </c>
      <c r="R28" s="22">
        <f>'WEEKLY COMPETITIVE REPORT'!R28</f>
        <v>283</v>
      </c>
      <c r="S28" s="22">
        <f>'WEEKLY COMPETITIVE REPORT'!S28</f>
        <v>614</v>
      </c>
      <c r="T28" s="64">
        <f>'WEEKLY COMPETITIVE REPORT'!T28</f>
        <v>-51.42857142857143</v>
      </c>
      <c r="U28" s="14">
        <f>'WEEKLY COMPETITIVE REPORT'!U28/Y17</f>
        <v>0.8042987641053198</v>
      </c>
      <c r="V28" s="14">
        <f t="shared" si="4"/>
        <v>348.3606557377049</v>
      </c>
      <c r="W28" s="25">
        <f t="shared" si="5"/>
        <v>1394.246921714925</v>
      </c>
      <c r="X28" s="22">
        <f>'WEEKLY COMPETITIVE REPORT'!X28</f>
        <v>5286</v>
      </c>
      <c r="Y28" s="56">
        <f>'WEEKLY COMPETITIVE REPORT'!Y28</f>
        <v>5569</v>
      </c>
    </row>
    <row r="29" spans="1:25" ht="12.75">
      <c r="A29" s="50">
        <v>16</v>
      </c>
      <c r="B29" s="4">
        <f>'WEEKLY COMPETITIVE REPORT'!B29</f>
        <v>18</v>
      </c>
      <c r="C29" s="4" t="str">
        <f>'WEEKLY COMPETITIVE REPORT'!C29</f>
        <v>THE CABIN IN THE WOODS</v>
      </c>
      <c r="D29" s="4" t="str">
        <f>'WEEKLY COMPETITIVE REPORT'!D29</f>
        <v>KOČA V GOZDU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4</v>
      </c>
      <c r="I29" s="14">
        <f>'WEEKLY COMPETITIVE REPORT'!I29/Y4</f>
        <v>719.0760059612519</v>
      </c>
      <c r="J29" s="14">
        <f>'WEEKLY COMPETITIVE REPORT'!J29/Y17</f>
        <v>0.023607379545047467</v>
      </c>
      <c r="K29" s="22">
        <f>'WEEKLY COMPETITIVE REPORT'!K29</f>
        <v>118</v>
      </c>
      <c r="L29" s="22">
        <f>'WEEKLY COMPETITIVE REPORT'!L29</f>
        <v>137</v>
      </c>
      <c r="M29" s="64">
        <f>'WEEKLY COMPETITIVE REPORT'!M29</f>
        <v>-12.139605462822459</v>
      </c>
      <c r="N29" s="14">
        <f t="shared" si="3"/>
        <v>179.76900149031297</v>
      </c>
      <c r="O29" s="37">
        <f>'WEEKLY COMPETITIVE REPORT'!O29</f>
        <v>4</v>
      </c>
      <c r="P29" s="14">
        <f>'WEEKLY COMPETITIVE REPORT'!P29/Y4</f>
        <v>1154.9925484351713</v>
      </c>
      <c r="Q29" s="14">
        <f>'WEEKLY COMPETITIVE REPORT'!Q29/Y17</f>
        <v>0.03496328138993373</v>
      </c>
      <c r="R29" s="22">
        <f>'WEEKLY COMPETITIVE REPORT'!R29</f>
        <v>203</v>
      </c>
      <c r="S29" s="22">
        <f>'WEEKLY COMPETITIVE REPORT'!S29</f>
        <v>223</v>
      </c>
      <c r="T29" s="64">
        <f>'WEEKLY COMPETITIVE REPORT'!T29</f>
        <v>-4.713114754098356</v>
      </c>
      <c r="U29" s="14">
        <f>'WEEKLY COMPETITIVE REPORT'!U29/Y4</f>
        <v>31756.085444610035</v>
      </c>
      <c r="V29" s="14">
        <f t="shared" si="4"/>
        <v>288.74813710879283</v>
      </c>
      <c r="W29" s="25">
        <f t="shared" si="5"/>
        <v>32911.077993045204</v>
      </c>
      <c r="X29" s="22">
        <f>'WEEKLY COMPETITIVE REPORT'!X29</f>
        <v>5739</v>
      </c>
      <c r="Y29" s="56">
        <f>'WEEKLY COMPETITIVE REPORT'!Y29</f>
        <v>5942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CESARE DEVE MORIRE</v>
      </c>
      <c r="D30" s="4" t="str">
        <f>'WEEKLY COMPETITIVE REPORT'!D30</f>
        <v>CEZAR MORA UMRETI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1</v>
      </c>
      <c r="H30" s="37">
        <f>'WEEKLY COMPETITIVE REPORT'!H30</f>
        <v>1</v>
      </c>
      <c r="I30" s="14">
        <f>'WEEKLY COMPETITIVE REPORT'!I30/Y4</f>
        <v>238.45007451564828</v>
      </c>
      <c r="J30" s="14">
        <f>'WEEKLY COMPETITIVE REPORT'!J30/Y17</f>
        <v>0</v>
      </c>
      <c r="K30" s="22">
        <f>'WEEKLY COMPETITIVE REPORT'!K30</f>
        <v>46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238.45007451564828</v>
      </c>
      <c r="O30" s="37">
        <f>'WEEKLY COMPETITIVE REPORT'!O30</f>
        <v>1</v>
      </c>
      <c r="P30" s="14">
        <f>'WEEKLY COMPETITIVE REPORT'!P30/Y4</f>
        <v>697.9632389468455</v>
      </c>
      <c r="Q30" s="14">
        <f>'WEEKLY COMPETITIVE REPORT'!Q30/Y17</f>
        <v>0</v>
      </c>
      <c r="R30" s="22">
        <f>'WEEKLY COMPETITIVE REPORT'!R30</f>
        <v>272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>
        <f t="shared" si="4"/>
        <v>697.9632389468455</v>
      </c>
      <c r="W30" s="25">
        <f t="shared" si="5"/>
        <v>697.9632389468455</v>
      </c>
      <c r="X30" s="22">
        <f>'WEEKLY COMPETITIVE REPORT'!X30</f>
        <v>0</v>
      </c>
      <c r="Y30" s="56">
        <f>'WEEKLY COMPETITIVE REPORT'!Y30</f>
        <v>272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133</v>
      </c>
      <c r="I34" s="32">
        <f>SUM(I14:I33)</f>
        <v>76977.14853452558</v>
      </c>
      <c r="J34" s="31">
        <f>SUM(J14:J33)</f>
        <v>144247.5052605672</v>
      </c>
      <c r="K34" s="31">
        <f>SUM(K14:K33)</f>
        <v>12166</v>
      </c>
      <c r="L34" s="31">
        <f>SUM(L14:L33)</f>
        <v>23006</v>
      </c>
      <c r="M34" s="64">
        <f>'WEEKLY COMPETITIVE REPORT'!M34</f>
        <v>-73.3914312698549</v>
      </c>
      <c r="N34" s="32">
        <f>I34/H34</f>
        <v>578.7755528911698</v>
      </c>
      <c r="O34" s="40">
        <f>'WEEKLY COMPETITIVE REPORT'!O34</f>
        <v>134</v>
      </c>
      <c r="P34" s="31">
        <f>SUM(P14:P33)</f>
        <v>141428.216592151</v>
      </c>
      <c r="Q34" s="31">
        <f>SUM(Q14:Q33)</f>
        <v>228054.11244108353</v>
      </c>
      <c r="R34" s="31">
        <f>SUM(R14:R33)</f>
        <v>25097</v>
      </c>
      <c r="S34" s="31">
        <f>SUM(S14:S33)</f>
        <v>40322</v>
      </c>
      <c r="T34" s="65">
        <f>P34/Q34-100%</f>
        <v>-0.37984798836421696</v>
      </c>
      <c r="U34" s="31">
        <f>SUM(U14:U33)</f>
        <v>1195528.9312298112</v>
      </c>
      <c r="V34" s="32">
        <f>P34/O34</f>
        <v>1055.4344521802313</v>
      </c>
      <c r="W34" s="31">
        <f>SUM(W14:W33)</f>
        <v>1336957.147821962</v>
      </c>
      <c r="X34" s="31">
        <f>SUM(X14:X33)</f>
        <v>213939</v>
      </c>
      <c r="Y34" s="35">
        <f>SUM(Y14:Y33)</f>
        <v>239036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2012-06-21T10:58:47Z</dcterms:modified>
  <cp:category/>
  <cp:version/>
  <cp:contentType/>
  <cp:contentStatus/>
</cp:coreProperties>
</file>