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500" windowHeight="14220" tabRatio="601" activeTab="0"/>
  </bookViews>
  <sheets>
    <sheet name="Birželio 28 - liepos 4 d.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<sst xmlns="http://schemas.openxmlformats.org/spreadsheetml/2006/main" count="101" uniqueCount="72">
  <si>
    <t>Madagaskaras 3
(Madagascar 3: Europe's Most Wanted)</t>
  </si>
  <si>
    <t>Paslaptinga karalystė
(Epic)</t>
  </si>
  <si>
    <t>Theatrical Film Distribution /
20th Century Fox</t>
  </si>
  <si>
    <t>Pagirios 3: velniai žino kur
(Hangover 3)</t>
  </si>
  <si>
    <t>ACME Film /
Warner Bros.</t>
  </si>
  <si>
    <t xml:space="preserve">Bendros
pajamos 
(Lt) </t>
  </si>
  <si>
    <t>Theatrical Film Distribution /
20th Century Fox</t>
  </si>
  <si>
    <t>Bendras 
žiūrovų
sk.</t>
  </si>
  <si>
    <t>Krudžiai
(Croods)</t>
  </si>
  <si>
    <t>Premjeros 
data</t>
  </si>
  <si>
    <t>VISO (top20):</t>
  </si>
  <si>
    <t>VISO (top30):</t>
  </si>
  <si>
    <t>Žiūrovų lanko-mumo vidurkis</t>
  </si>
  <si>
    <t xml:space="preserve">Platintojas </t>
  </si>
  <si>
    <t>Samsara</t>
  </si>
  <si>
    <t>SmartWay systems OU</t>
  </si>
  <si>
    <t>Ozas: didingas ir galingas
(Oz. The Great and Powerful)</t>
  </si>
  <si>
    <t>Forum Cinemas /
WDSMPI</t>
  </si>
  <si>
    <t>Forum Cinemas /
Paramount</t>
  </si>
  <si>
    <t>Legendos susivienija
(The Rise of the Guardians)</t>
  </si>
  <si>
    <t xml:space="preserve">Seansų 
sk. </t>
  </si>
  <si>
    <t>Kopijų 
sk.</t>
  </si>
  <si>
    <t>Didysis Getsbis
(The Great Gatsby)</t>
  </si>
  <si>
    <t>ACME Film /
Warner Bros.</t>
  </si>
  <si>
    <t>Bendros
pajamos
(Eur)</t>
  </si>
  <si>
    <t>Filmas</t>
  </si>
  <si>
    <t>Pakitimas</t>
  </si>
  <si>
    <t>Mano mama dinozaurė
(Dino Time)</t>
  </si>
  <si>
    <t>Garsų pasaulio įrašai</t>
  </si>
  <si>
    <t>Išankstiniai seansai</t>
  </si>
  <si>
    <t>Transo būsena
(Trance)</t>
  </si>
  <si>
    <t>Praktikantai
(The Internship)</t>
  </si>
  <si>
    <t>Pasaulinis karas Z
(World War Z)</t>
  </si>
  <si>
    <t>-</t>
  </si>
  <si>
    <t>-</t>
  </si>
  <si>
    <t>IS</t>
  </si>
  <si>
    <t>Didžiosios vestuvės
(Big Wedding)</t>
  </si>
  <si>
    <t>Incognito Films</t>
  </si>
  <si>
    <t>Rodymo 
savaitė</t>
  </si>
  <si>
    <t>VISO (top10):</t>
  </si>
  <si>
    <t>Karališka drąsa
(Brave)</t>
  </si>
  <si>
    <t>N</t>
  </si>
  <si>
    <t>Kultūristai
(Pain &amp; Gain)</t>
  </si>
  <si>
    <t>Elitinis jaunimas
(The Bling Ring)</t>
  </si>
  <si>
    <t>Garsų pasaulio įrašai</t>
  </si>
  <si>
    <t>-</t>
  </si>
  <si>
    <t>Pi gyvenimas
(Life of Pi)</t>
  </si>
  <si>
    <t>Forum Cinemas /
20th Century Fox</t>
  </si>
  <si>
    <t>N</t>
  </si>
  <si>
    <t>Greiti ir įsiutę 6
(The Fast &amp; The Furious 6)</t>
  </si>
  <si>
    <t>Žemė - nauja pradžia
(After Earth)</t>
  </si>
  <si>
    <t>Mikė Pūkuotukas
(Winnie the Pooh)</t>
  </si>
  <si>
    <t>Batuotas katinas Pūkis
(Puss In Boots)</t>
  </si>
  <si>
    <t>Forum Cinemas /
Paramount</t>
  </si>
  <si>
    <t>Loraksas
(Dr. Seuss' The Lorax)</t>
  </si>
  <si>
    <t>Apgaulės meistrai
(Now You See Me)</t>
  </si>
  <si>
    <t>ACME Film</t>
  </si>
  <si>
    <t>ACME Film /
Sony</t>
  </si>
  <si>
    <t>Forum Cinemas /
WDSMPI</t>
  </si>
  <si>
    <t>Forum Cinemas /
Universal</t>
  </si>
  <si>
    <t>Forum Cinemas /
WDSMPI</t>
  </si>
  <si>
    <t>Birželio 28 - liepos 4 d. Lietuvos kino teatruose rodytų filmų top-40</t>
  </si>
  <si>
    <t>Birželio
21 - 27 d. 
pajamos
(Lt)</t>
  </si>
  <si>
    <t>Birželio 28 -
liepos 4 d. 
pajamos
(Lt)</t>
  </si>
  <si>
    <t>Birželio 28 -
liepos 4 d. 
žiūrovų
sk.</t>
  </si>
  <si>
    <t>Birželio 28 -
liepos 4 d. 
pajamos
(Eur)</t>
  </si>
  <si>
    <t>Dabar jau tikrai šikna
(This Is the End)</t>
  </si>
  <si>
    <t>IS</t>
  </si>
  <si>
    <t>Vienišas klajūnas
(The Lone Ranger)</t>
  </si>
  <si>
    <t>Geležinis žmogus 3
(Iron Man 3)</t>
  </si>
  <si>
    <t>-</t>
  </si>
  <si>
    <t>Žmogus iš plieno
(Man of Steel)</t>
  </si>
</sst>
</file>

<file path=xl/styles.xml><?xml version="1.0" encoding="utf-8"?>
<styleSheet xmlns="http://schemas.openxmlformats.org/spreadsheetml/2006/main">
  <numFmts count="50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  <xf numFmtId="200" fontId="6" fillId="0" borderId="17" xfId="0" applyNumberFormat="1" applyFont="1" applyBorder="1" applyAlignment="1">
      <alignment horizontal="center" vertical="center" wrapText="1"/>
    </xf>
    <xf numFmtId="200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07.05-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Vestuves.ataskaita2013.07.01-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pai\Savaites\2013\2013.06.21-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pos 5 - 7 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Cinamon"/>
      <sheetName val="Multikino"/>
      <sheetName val="Tot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rželio 21 - 27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6.7109375" style="3" bestFit="1" customWidth="1"/>
    <col min="4" max="5" width="13.00390625" style="3" bestFit="1" customWidth="1"/>
    <col min="6" max="6" width="8.421875" style="3" customWidth="1"/>
    <col min="7" max="7" width="13.00390625" style="3" bestFit="1" customWidth="1"/>
    <col min="8" max="8" width="10.7109375" style="3" bestFit="1" customWidth="1"/>
    <col min="9" max="9" width="10.8515625" style="3" bestFit="1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61</v>
      </c>
      <c r="B1" s="1"/>
      <c r="C1" s="1"/>
      <c r="D1" s="2"/>
      <c r="G1" s="25"/>
      <c r="I1" s="30"/>
      <c r="K1"/>
    </row>
    <row r="2" ht="13.5" thickBot="1"/>
    <row r="3" spans="1:17" ht="61.5" customHeight="1">
      <c r="A3" s="39"/>
      <c r="B3" s="40"/>
      <c r="C3" s="41" t="s">
        <v>25</v>
      </c>
      <c r="D3" s="41" t="s">
        <v>63</v>
      </c>
      <c r="E3" s="41" t="s">
        <v>64</v>
      </c>
      <c r="F3" s="41" t="s">
        <v>20</v>
      </c>
      <c r="G3" s="41" t="s">
        <v>65</v>
      </c>
      <c r="H3" s="41" t="s">
        <v>62</v>
      </c>
      <c r="I3" s="41" t="s">
        <v>26</v>
      </c>
      <c r="J3" s="41" t="s">
        <v>12</v>
      </c>
      <c r="K3" s="41" t="s">
        <v>21</v>
      </c>
      <c r="L3" s="41" t="s">
        <v>38</v>
      </c>
      <c r="M3" s="41" t="s">
        <v>5</v>
      </c>
      <c r="N3" s="41" t="s">
        <v>7</v>
      </c>
      <c r="O3" s="41" t="s">
        <v>24</v>
      </c>
      <c r="P3" s="41" t="s">
        <v>9</v>
      </c>
      <c r="Q3" s="42" t="s">
        <v>13</v>
      </c>
    </row>
    <row r="4" spans="1:18" ht="25.5" customHeight="1">
      <c r="A4" s="43">
        <v>1</v>
      </c>
      <c r="B4" s="49">
        <v>1</v>
      </c>
      <c r="C4" s="4" t="s">
        <v>32</v>
      </c>
      <c r="D4" s="32">
        <v>203522.8</v>
      </c>
      <c r="E4" s="52">
        <v>12229</v>
      </c>
      <c r="F4" s="31">
        <v>282</v>
      </c>
      <c r="G4" s="52">
        <f aca="true" t="shared" si="0" ref="G4:G13">D4/3.452</f>
        <v>58957.93742757821</v>
      </c>
      <c r="H4" s="52">
        <v>252826.45</v>
      </c>
      <c r="I4" s="17">
        <f>(D4-H4)/H4</f>
        <v>-0.1950098575524832</v>
      </c>
      <c r="J4" s="29">
        <f aca="true" t="shared" si="1" ref="J4:J13">E4/F4</f>
        <v>43.36524822695036</v>
      </c>
      <c r="K4" s="31">
        <v>15</v>
      </c>
      <c r="L4" s="52">
        <v>2</v>
      </c>
      <c r="M4" s="32">
        <v>456349.25</v>
      </c>
      <c r="N4" s="52">
        <v>27208</v>
      </c>
      <c r="O4" s="52">
        <f>M4/3.452</f>
        <v>132198.50811123988</v>
      </c>
      <c r="P4" s="54">
        <v>41446</v>
      </c>
      <c r="Q4" s="59" t="s">
        <v>53</v>
      </c>
      <c r="R4" s="15"/>
    </row>
    <row r="5" spans="1:18" ht="25.5" customHeight="1">
      <c r="A5" s="43">
        <f>A4+1</f>
        <v>2</v>
      </c>
      <c r="B5" s="49" t="s">
        <v>48</v>
      </c>
      <c r="C5" s="4" t="s">
        <v>71</v>
      </c>
      <c r="D5" s="32">
        <v>149467</v>
      </c>
      <c r="E5" s="32">
        <v>9049</v>
      </c>
      <c r="F5" s="31">
        <v>280</v>
      </c>
      <c r="G5" s="52">
        <f t="shared" si="0"/>
        <v>43298.6674391657</v>
      </c>
      <c r="H5" s="52" t="s">
        <v>34</v>
      </c>
      <c r="I5" s="17" t="s">
        <v>34</v>
      </c>
      <c r="J5" s="29">
        <f t="shared" si="1"/>
        <v>32.31785714285714</v>
      </c>
      <c r="K5" s="31">
        <v>14</v>
      </c>
      <c r="L5" s="52">
        <v>1</v>
      </c>
      <c r="M5" s="31">
        <v>177568</v>
      </c>
      <c r="N5" s="31">
        <v>10712</v>
      </c>
      <c r="O5" s="52">
        <f>M5/3.452</f>
        <v>51439.165701042875</v>
      </c>
      <c r="P5" s="54">
        <v>41453</v>
      </c>
      <c r="Q5" s="38" t="s">
        <v>23</v>
      </c>
      <c r="R5" s="15"/>
    </row>
    <row r="6" spans="1:18" ht="25.5" customHeight="1">
      <c r="A6" s="43">
        <f aca="true" t="shared" si="2" ref="A6:A13">A5+1</f>
        <v>3</v>
      </c>
      <c r="B6" s="49" t="s">
        <v>41</v>
      </c>
      <c r="C6" s="4" t="s">
        <v>42</v>
      </c>
      <c r="D6" s="32">
        <v>82104</v>
      </c>
      <c r="E6" s="32">
        <v>5401</v>
      </c>
      <c r="F6" s="31">
        <v>136</v>
      </c>
      <c r="G6" s="52">
        <f t="shared" si="0"/>
        <v>23784.47276940904</v>
      </c>
      <c r="H6" s="52" t="s">
        <v>34</v>
      </c>
      <c r="I6" s="17" t="s">
        <v>34</v>
      </c>
      <c r="J6" s="29">
        <f t="shared" si="1"/>
        <v>39.713235294117645</v>
      </c>
      <c r="K6" s="31">
        <v>6</v>
      </c>
      <c r="L6" s="52">
        <v>1</v>
      </c>
      <c r="M6" s="31">
        <v>82104</v>
      </c>
      <c r="N6" s="31">
        <v>5401</v>
      </c>
      <c r="O6" s="52">
        <f>M6/3.452</f>
        <v>23784.47276940904</v>
      </c>
      <c r="P6" s="54">
        <v>41453</v>
      </c>
      <c r="Q6" s="38" t="s">
        <v>37</v>
      </c>
      <c r="R6" s="15"/>
    </row>
    <row r="7" spans="1:18" ht="25.5" customHeight="1">
      <c r="A7" s="43">
        <f t="shared" si="2"/>
        <v>4</v>
      </c>
      <c r="B7" s="49">
        <v>2</v>
      </c>
      <c r="C7" s="4" t="s">
        <v>1</v>
      </c>
      <c r="D7" s="32">
        <v>76963.3</v>
      </c>
      <c r="E7" s="52">
        <v>6204</v>
      </c>
      <c r="F7" s="31">
        <v>248</v>
      </c>
      <c r="G7" s="52">
        <f t="shared" si="0"/>
        <v>22295.278099652376</v>
      </c>
      <c r="H7" s="52">
        <v>67208.7</v>
      </c>
      <c r="I7" s="17">
        <f>(D7-H7)/H7</f>
        <v>0.1451389477850339</v>
      </c>
      <c r="J7" s="29">
        <f t="shared" si="1"/>
        <v>25.016129032258064</v>
      </c>
      <c r="K7" s="31">
        <v>19</v>
      </c>
      <c r="L7" s="52">
        <v>5</v>
      </c>
      <c r="M7" s="32">
        <v>616228.2000000001</v>
      </c>
      <c r="N7" s="52">
        <v>49422</v>
      </c>
      <c r="O7" s="52">
        <f>M7/3.452</f>
        <v>178513.3835457706</v>
      </c>
      <c r="P7" s="54">
        <v>41425</v>
      </c>
      <c r="Q7" s="38" t="s">
        <v>2</v>
      </c>
      <c r="R7" s="15"/>
    </row>
    <row r="8" spans="1:18" ht="25.5" customHeight="1">
      <c r="A8" s="43">
        <f t="shared" si="2"/>
        <v>5</v>
      </c>
      <c r="B8" s="49">
        <v>3</v>
      </c>
      <c r="C8" s="4" t="s">
        <v>55</v>
      </c>
      <c r="D8" s="31">
        <v>44662</v>
      </c>
      <c r="E8" s="31">
        <v>3041</v>
      </c>
      <c r="F8" s="60">
        <v>89</v>
      </c>
      <c r="G8" s="52">
        <f t="shared" si="0"/>
        <v>12938.006952491309</v>
      </c>
      <c r="H8" s="52">
        <v>50156</v>
      </c>
      <c r="I8" s="17">
        <f>(D8-H8)/H8</f>
        <v>-0.10953824068905016</v>
      </c>
      <c r="J8" s="29">
        <f t="shared" si="1"/>
        <v>34.168539325842694</v>
      </c>
      <c r="K8" s="31">
        <v>7</v>
      </c>
      <c r="L8" s="52">
        <v>3</v>
      </c>
      <c r="M8" s="31">
        <v>225771</v>
      </c>
      <c r="N8" s="31">
        <v>17859</v>
      </c>
      <c r="O8" s="52">
        <f>M8/3.452</f>
        <v>65402.95480880649</v>
      </c>
      <c r="P8" s="54">
        <v>41439</v>
      </c>
      <c r="Q8" s="38" t="s">
        <v>56</v>
      </c>
      <c r="R8" s="15"/>
    </row>
    <row r="9" spans="1:18" ht="25.5" customHeight="1">
      <c r="A9" s="43">
        <f t="shared" si="2"/>
        <v>6</v>
      </c>
      <c r="B9" s="49">
        <v>4</v>
      </c>
      <c r="C9" s="4" t="s">
        <v>31</v>
      </c>
      <c r="D9" s="31">
        <v>40555.2</v>
      </c>
      <c r="E9" s="31">
        <v>2716</v>
      </c>
      <c r="F9" s="31">
        <v>94</v>
      </c>
      <c r="G9" s="52">
        <f t="shared" si="0"/>
        <v>11748.31981460023</v>
      </c>
      <c r="H9" s="52">
        <v>39689.1</v>
      </c>
      <c r="I9" s="17">
        <f>(D9-H9)/H9</f>
        <v>0.021822112368383224</v>
      </c>
      <c r="J9" s="29">
        <f t="shared" si="1"/>
        <v>28.893617021276597</v>
      </c>
      <c r="K9" s="31">
        <v>10</v>
      </c>
      <c r="L9" s="52">
        <v>3</v>
      </c>
      <c r="M9" s="31">
        <v>183428.40000000002</v>
      </c>
      <c r="N9" s="31">
        <v>14695</v>
      </c>
      <c r="O9" s="52">
        <f>M9/3.452</f>
        <v>53136.84820393975</v>
      </c>
      <c r="P9" s="54">
        <v>41439</v>
      </c>
      <c r="Q9" s="38" t="s">
        <v>6</v>
      </c>
      <c r="R9" s="15"/>
    </row>
    <row r="10" spans="1:18" ht="25.5" customHeight="1">
      <c r="A10" s="43">
        <f t="shared" si="2"/>
        <v>7</v>
      </c>
      <c r="B10" s="49" t="s">
        <v>41</v>
      </c>
      <c r="C10" s="4" t="s">
        <v>43</v>
      </c>
      <c r="D10" s="31">
        <v>34761</v>
      </c>
      <c r="E10" s="31">
        <v>2479</v>
      </c>
      <c r="F10" s="31">
        <f>22*7</f>
        <v>154</v>
      </c>
      <c r="G10" s="52">
        <f t="shared" si="0"/>
        <v>10069.81460023175</v>
      </c>
      <c r="H10" s="52" t="s">
        <v>34</v>
      </c>
      <c r="I10" s="17" t="s">
        <v>34</v>
      </c>
      <c r="J10" s="29">
        <f t="shared" si="1"/>
        <v>16.0974025974026</v>
      </c>
      <c r="K10" s="31">
        <v>11</v>
      </c>
      <c r="L10" s="52">
        <v>1</v>
      </c>
      <c r="M10" s="31">
        <v>34761</v>
      </c>
      <c r="N10" s="31">
        <v>2479</v>
      </c>
      <c r="O10" s="52">
        <f>M10/3.452</f>
        <v>10069.81460023175</v>
      </c>
      <c r="P10" s="54">
        <v>41453</v>
      </c>
      <c r="Q10" s="38" t="s">
        <v>44</v>
      </c>
      <c r="R10" s="15"/>
    </row>
    <row r="11" spans="1:18" ht="25.5" customHeight="1">
      <c r="A11" s="43">
        <f t="shared" si="2"/>
        <v>8</v>
      </c>
      <c r="B11" s="49">
        <v>8</v>
      </c>
      <c r="C11" s="4" t="s">
        <v>27</v>
      </c>
      <c r="D11" s="32">
        <v>33261</v>
      </c>
      <c r="E11" s="32">
        <v>2909</v>
      </c>
      <c r="F11" s="31">
        <f>16*7</f>
        <v>112</v>
      </c>
      <c r="G11" s="52">
        <f t="shared" si="0"/>
        <v>9635.283893395133</v>
      </c>
      <c r="H11" s="52">
        <v>28790</v>
      </c>
      <c r="I11" s="17">
        <f>(D11-H11)/H11</f>
        <v>0.15529697811740187</v>
      </c>
      <c r="J11" s="29">
        <f t="shared" si="1"/>
        <v>25.973214285714285</v>
      </c>
      <c r="K11" s="31">
        <v>15</v>
      </c>
      <c r="L11" s="52">
        <v>3</v>
      </c>
      <c r="M11" s="32">
        <v>113368</v>
      </c>
      <c r="N11" s="32">
        <v>9990</v>
      </c>
      <c r="O11" s="52">
        <f>M11/3.452</f>
        <v>32841.25144843569</v>
      </c>
      <c r="P11" s="54">
        <v>41439</v>
      </c>
      <c r="Q11" s="38" t="s">
        <v>28</v>
      </c>
      <c r="R11" s="15"/>
    </row>
    <row r="12" spans="1:18" ht="25.5" customHeight="1">
      <c r="A12" s="43">
        <f t="shared" si="2"/>
        <v>9</v>
      </c>
      <c r="B12" s="49">
        <v>5</v>
      </c>
      <c r="C12" s="4" t="s">
        <v>14</v>
      </c>
      <c r="D12" s="32">
        <f>29351.1+366</f>
        <v>29717.1</v>
      </c>
      <c r="E12" s="32">
        <v>2041</v>
      </c>
      <c r="F12" s="31">
        <v>58</v>
      </c>
      <c r="G12" s="52">
        <f t="shared" si="0"/>
        <v>8608.661645422942</v>
      </c>
      <c r="H12" s="52">
        <v>36498</v>
      </c>
      <c r="I12" s="17">
        <f>(D12-H12)/H12</f>
        <v>-0.18578826237054089</v>
      </c>
      <c r="J12" s="29">
        <f t="shared" si="1"/>
        <v>35.189655172413794</v>
      </c>
      <c r="K12" s="31">
        <v>6</v>
      </c>
      <c r="L12" s="52">
        <v>2</v>
      </c>
      <c r="M12" s="31">
        <v>67543.1</v>
      </c>
      <c r="N12" s="31">
        <v>4695</v>
      </c>
      <c r="O12" s="52">
        <f>M12/3.452</f>
        <v>19566.367323290848</v>
      </c>
      <c r="P12" s="54">
        <v>41446</v>
      </c>
      <c r="Q12" s="38" t="s">
        <v>15</v>
      </c>
      <c r="R12" s="15"/>
    </row>
    <row r="13" spans="1:18" ht="25.5" customHeight="1">
      <c r="A13" s="43">
        <f t="shared" si="2"/>
        <v>10</v>
      </c>
      <c r="B13" s="49">
        <v>6</v>
      </c>
      <c r="C13" s="4" t="s">
        <v>36</v>
      </c>
      <c r="D13" s="32">
        <v>27162.7</v>
      </c>
      <c r="E13" s="32">
        <v>1941</v>
      </c>
      <c r="F13" s="31">
        <f>19*7</f>
        <v>133</v>
      </c>
      <c r="G13" s="52">
        <f t="shared" si="0"/>
        <v>7868.684820393974</v>
      </c>
      <c r="H13" s="52">
        <v>34822.2</v>
      </c>
      <c r="I13" s="17">
        <f>(D13-H13)/H13</f>
        <v>-0.21996025523947357</v>
      </c>
      <c r="J13" s="29">
        <f t="shared" si="1"/>
        <v>14.593984962406015</v>
      </c>
      <c r="K13" s="31">
        <v>6</v>
      </c>
      <c r="L13" s="52">
        <v>2</v>
      </c>
      <c r="M13" s="32">
        <v>68251.9</v>
      </c>
      <c r="N13" s="32">
        <v>5365</v>
      </c>
      <c r="O13" s="52">
        <f>M13/3.452</f>
        <v>19771.69756662804</v>
      </c>
      <c r="P13" s="54">
        <v>41446</v>
      </c>
      <c r="Q13" s="38" t="s">
        <v>37</v>
      </c>
      <c r="R13" s="15"/>
    </row>
    <row r="14" spans="1:17" ht="27" customHeight="1">
      <c r="A14" s="43"/>
      <c r="B14" s="49"/>
      <c r="C14" s="12" t="s">
        <v>39</v>
      </c>
      <c r="D14" s="13">
        <f>SUM(D4:D13)</f>
        <v>722176.0999999999</v>
      </c>
      <c r="E14" s="56">
        <f>SUM(E4:E13)</f>
        <v>48010</v>
      </c>
      <c r="F14" s="18"/>
      <c r="G14" s="56">
        <f>SUM(G4:G13)</f>
        <v>209205.12746234064</v>
      </c>
      <c r="H14" s="13">
        <v>599405.25</v>
      </c>
      <c r="I14" s="14">
        <f>(D14-H14)/H14</f>
        <v>0.2048211122608617</v>
      </c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7"/>
      <c r="F15" s="8"/>
      <c r="G15" s="6"/>
      <c r="H15" s="6"/>
      <c r="I15" s="7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 t="s">
        <v>67</v>
      </c>
      <c r="C16" s="4" t="s">
        <v>68</v>
      </c>
      <c r="D16" s="32">
        <v>19363</v>
      </c>
      <c r="E16" s="32">
        <v>1410</v>
      </c>
      <c r="F16" s="31">
        <v>63</v>
      </c>
      <c r="G16" s="52">
        <f aca="true" t="shared" si="3" ref="G16:G25">D16/3.452</f>
        <v>5609.2120509849365</v>
      </c>
      <c r="H16" s="52" t="s">
        <v>34</v>
      </c>
      <c r="I16" s="17" t="s">
        <v>34</v>
      </c>
      <c r="J16" s="29">
        <f aca="true" t="shared" si="4" ref="J16:J25">E16/F16</f>
        <v>22.38095238095238</v>
      </c>
      <c r="K16" s="31">
        <v>11</v>
      </c>
      <c r="L16" s="52" t="s">
        <v>67</v>
      </c>
      <c r="M16" s="32">
        <v>19363</v>
      </c>
      <c r="N16" s="32">
        <v>1410</v>
      </c>
      <c r="O16" s="52">
        <f aca="true" t="shared" si="5" ref="O16:O25">M16/3.452</f>
        <v>5609.2120509849365</v>
      </c>
      <c r="P16" s="54" t="s">
        <v>29</v>
      </c>
      <c r="Q16" s="38" t="s">
        <v>60</v>
      </c>
      <c r="R16" s="15"/>
    </row>
    <row r="17" spans="1:18" ht="25.5" customHeight="1">
      <c r="A17" s="43">
        <f aca="true" t="shared" si="6" ref="A17:A25">A16+1</f>
        <v>12</v>
      </c>
      <c r="B17" s="49">
        <v>7</v>
      </c>
      <c r="C17" s="4" t="s">
        <v>49</v>
      </c>
      <c r="D17" s="31">
        <v>18616.7</v>
      </c>
      <c r="E17" s="31">
        <v>1210</v>
      </c>
      <c r="F17" s="31">
        <v>33</v>
      </c>
      <c r="G17" s="52">
        <f t="shared" si="3"/>
        <v>5393.018539976825</v>
      </c>
      <c r="H17" s="52">
        <v>33137.8</v>
      </c>
      <c r="I17" s="17">
        <f>(D17-H17)/H17</f>
        <v>-0.438203501741214</v>
      </c>
      <c r="J17" s="29">
        <f t="shared" si="4"/>
        <v>36.666666666666664</v>
      </c>
      <c r="K17" s="31">
        <v>6</v>
      </c>
      <c r="L17" s="52">
        <v>6</v>
      </c>
      <c r="M17" s="31">
        <v>974948.05</v>
      </c>
      <c r="N17" s="31">
        <v>69440</v>
      </c>
      <c r="O17" s="52">
        <f t="shared" si="5"/>
        <v>282429.9101969873</v>
      </c>
      <c r="P17" s="54">
        <v>41418</v>
      </c>
      <c r="Q17" s="38" t="s">
        <v>59</v>
      </c>
      <c r="R17" s="15"/>
    </row>
    <row r="18" spans="1:18" ht="25.5" customHeight="1">
      <c r="A18" s="43">
        <f t="shared" si="6"/>
        <v>13</v>
      </c>
      <c r="B18" s="49">
        <v>11</v>
      </c>
      <c r="C18" s="4" t="s">
        <v>3</v>
      </c>
      <c r="D18" s="31">
        <v>16167</v>
      </c>
      <c r="E18" s="31">
        <v>1060</v>
      </c>
      <c r="F18" s="31">
        <v>59</v>
      </c>
      <c r="G18" s="52">
        <f t="shared" si="3"/>
        <v>4683.371958285053</v>
      </c>
      <c r="H18" s="52">
        <v>22957</v>
      </c>
      <c r="I18" s="17">
        <f>(D18-H18)/H18</f>
        <v>-0.29577035326915535</v>
      </c>
      <c r="J18" s="29">
        <f t="shared" si="4"/>
        <v>17.966101694915253</v>
      </c>
      <c r="K18" s="31">
        <v>7</v>
      </c>
      <c r="L18" s="52">
        <v>5</v>
      </c>
      <c r="M18" s="31">
        <v>587766</v>
      </c>
      <c r="N18" s="31">
        <v>43635</v>
      </c>
      <c r="O18" s="52">
        <f t="shared" si="5"/>
        <v>170268.25028968713</v>
      </c>
      <c r="P18" s="54">
        <v>41425</v>
      </c>
      <c r="Q18" s="38" t="s">
        <v>4</v>
      </c>
      <c r="R18" s="15"/>
    </row>
    <row r="19" spans="1:18" ht="25.5" customHeight="1">
      <c r="A19" s="43">
        <f t="shared" si="6"/>
        <v>14</v>
      </c>
      <c r="B19" s="49">
        <v>12</v>
      </c>
      <c r="C19" s="4" t="s">
        <v>50</v>
      </c>
      <c r="D19" s="32">
        <v>12154</v>
      </c>
      <c r="E19" s="32">
        <v>801</v>
      </c>
      <c r="F19" s="31">
        <v>57</v>
      </c>
      <c r="G19" s="52">
        <f t="shared" si="3"/>
        <v>3520.8574739281576</v>
      </c>
      <c r="H19" s="52">
        <v>15659</v>
      </c>
      <c r="I19" s="17">
        <f>(D19-H19)/H19</f>
        <v>-0.22383293952359665</v>
      </c>
      <c r="J19" s="29">
        <f t="shared" si="4"/>
        <v>14.052631578947368</v>
      </c>
      <c r="K19" s="31">
        <v>6</v>
      </c>
      <c r="L19" s="52">
        <v>4</v>
      </c>
      <c r="M19" s="31">
        <v>242441</v>
      </c>
      <c r="N19" s="31">
        <v>18347</v>
      </c>
      <c r="O19" s="52">
        <f t="shared" si="5"/>
        <v>70232.03939745076</v>
      </c>
      <c r="P19" s="54">
        <v>41432</v>
      </c>
      <c r="Q19" s="38" t="s">
        <v>57</v>
      </c>
      <c r="R19" s="15"/>
    </row>
    <row r="20" spans="1:18" ht="25.5" customHeight="1">
      <c r="A20" s="43">
        <f t="shared" si="6"/>
        <v>15</v>
      </c>
      <c r="B20" s="49">
        <v>9</v>
      </c>
      <c r="C20" s="4" t="s">
        <v>22</v>
      </c>
      <c r="D20" s="32">
        <v>17624</v>
      </c>
      <c r="E20" s="32">
        <v>1104</v>
      </c>
      <c r="F20" s="31">
        <v>18</v>
      </c>
      <c r="G20" s="52">
        <f t="shared" si="3"/>
        <v>5105.4461181923525</v>
      </c>
      <c r="H20" s="52">
        <v>28175</v>
      </c>
      <c r="I20" s="17">
        <f>(D20-H20)/H20</f>
        <v>-0.37448092280390416</v>
      </c>
      <c r="J20" s="29">
        <f t="shared" si="4"/>
        <v>61.333333333333336</v>
      </c>
      <c r="K20" s="31">
        <v>3</v>
      </c>
      <c r="L20" s="52">
        <v>7</v>
      </c>
      <c r="M20" s="31">
        <v>471194</v>
      </c>
      <c r="N20" s="31">
        <v>29531</v>
      </c>
      <c r="O20" s="52">
        <f t="shared" si="5"/>
        <v>136498.84125144844</v>
      </c>
      <c r="P20" s="54">
        <v>41411</v>
      </c>
      <c r="Q20" s="38" t="s">
        <v>23</v>
      </c>
      <c r="R20" s="15"/>
    </row>
    <row r="21" spans="1:18" ht="25.5" customHeight="1">
      <c r="A21" s="43">
        <f t="shared" si="6"/>
        <v>16</v>
      </c>
      <c r="B21" s="49">
        <v>13</v>
      </c>
      <c r="C21" s="4" t="s">
        <v>8</v>
      </c>
      <c r="D21" s="32">
        <v>6800.5</v>
      </c>
      <c r="E21" s="32">
        <v>631</v>
      </c>
      <c r="F21" s="31">
        <v>31</v>
      </c>
      <c r="G21" s="52">
        <f t="shared" si="3"/>
        <v>1970.0173812282735</v>
      </c>
      <c r="H21" s="52">
        <v>4185</v>
      </c>
      <c r="I21" s="17">
        <f>(D21-H21)/H21</f>
        <v>0.6249701314217443</v>
      </c>
      <c r="J21" s="29">
        <f t="shared" si="4"/>
        <v>20.35483870967742</v>
      </c>
      <c r="K21" s="31">
        <v>7</v>
      </c>
      <c r="L21" s="52">
        <v>15</v>
      </c>
      <c r="M21" s="32">
        <v>1378016.2</v>
      </c>
      <c r="N21" s="32">
        <v>106681</v>
      </c>
      <c r="O21" s="52">
        <f t="shared" si="5"/>
        <v>399193.56894553883</v>
      </c>
      <c r="P21" s="53">
        <v>40990</v>
      </c>
      <c r="Q21" s="38" t="s">
        <v>6</v>
      </c>
      <c r="R21" s="15"/>
    </row>
    <row r="22" spans="1:18" ht="25.5" customHeight="1">
      <c r="A22" s="43">
        <f t="shared" si="6"/>
        <v>17</v>
      </c>
      <c r="B22" s="49" t="s">
        <v>67</v>
      </c>
      <c r="C22" s="4" t="s">
        <v>66</v>
      </c>
      <c r="D22" s="32">
        <v>4239</v>
      </c>
      <c r="E22" s="32">
        <v>286</v>
      </c>
      <c r="F22" s="31">
        <v>14</v>
      </c>
      <c r="G22" s="52">
        <f t="shared" si="3"/>
        <v>1227.9837775202782</v>
      </c>
      <c r="H22" s="52" t="s">
        <v>34</v>
      </c>
      <c r="I22" s="17" t="s">
        <v>34</v>
      </c>
      <c r="J22" s="29">
        <f t="shared" si="4"/>
        <v>20.428571428571427</v>
      </c>
      <c r="K22" s="31">
        <v>4</v>
      </c>
      <c r="L22" s="52" t="s">
        <v>35</v>
      </c>
      <c r="M22" s="31">
        <v>4239</v>
      </c>
      <c r="N22" s="31">
        <v>286</v>
      </c>
      <c r="O22" s="52">
        <f t="shared" si="5"/>
        <v>1227.9837775202782</v>
      </c>
      <c r="P22" s="54" t="s">
        <v>29</v>
      </c>
      <c r="Q22" s="38" t="s">
        <v>57</v>
      </c>
      <c r="R22" s="15"/>
    </row>
    <row r="23" spans="1:18" ht="25.5" customHeight="1">
      <c r="A23" s="43">
        <f t="shared" si="6"/>
        <v>18</v>
      </c>
      <c r="B23" s="49">
        <v>17</v>
      </c>
      <c r="C23" s="58" t="s">
        <v>52</v>
      </c>
      <c r="D23" s="32">
        <v>878</v>
      </c>
      <c r="E23" s="32">
        <v>145</v>
      </c>
      <c r="F23" s="31">
        <v>14</v>
      </c>
      <c r="G23" s="52">
        <f t="shared" si="3"/>
        <v>254.34530706836617</v>
      </c>
      <c r="H23" s="52">
        <v>577</v>
      </c>
      <c r="I23" s="17">
        <f>(D23-H23)/H23</f>
        <v>0.5216637781629117</v>
      </c>
      <c r="J23" s="29">
        <f t="shared" si="4"/>
        <v>10.357142857142858</v>
      </c>
      <c r="K23" s="31">
        <v>2</v>
      </c>
      <c r="L23" s="52">
        <v>80</v>
      </c>
      <c r="M23" s="32">
        <v>2184336.5</v>
      </c>
      <c r="N23" s="32">
        <v>158085</v>
      </c>
      <c r="O23" s="52">
        <f t="shared" si="5"/>
        <v>632774.188876014</v>
      </c>
      <c r="P23" s="54">
        <v>40900</v>
      </c>
      <c r="Q23" s="59" t="s">
        <v>53</v>
      </c>
      <c r="R23" s="15"/>
    </row>
    <row r="24" spans="1:18" ht="25.5" customHeight="1">
      <c r="A24" s="43">
        <f t="shared" si="6"/>
        <v>19</v>
      </c>
      <c r="B24" s="49">
        <v>24</v>
      </c>
      <c r="C24" s="4" t="s">
        <v>51</v>
      </c>
      <c r="D24" s="32">
        <v>505</v>
      </c>
      <c r="E24" s="32">
        <v>86</v>
      </c>
      <c r="F24" s="31">
        <v>7</v>
      </c>
      <c r="G24" s="52">
        <f t="shared" si="3"/>
        <v>146.2920046349942</v>
      </c>
      <c r="H24" s="52">
        <v>126</v>
      </c>
      <c r="I24" s="17">
        <f>(D24-H24)/H24</f>
        <v>3.007936507936508</v>
      </c>
      <c r="J24" s="29">
        <f t="shared" si="4"/>
        <v>12.285714285714286</v>
      </c>
      <c r="K24" s="31">
        <v>2</v>
      </c>
      <c r="L24" s="52">
        <v>95</v>
      </c>
      <c r="M24" s="32">
        <v>312848</v>
      </c>
      <c r="N24" s="32">
        <v>32729</v>
      </c>
      <c r="O24" s="52">
        <f t="shared" si="5"/>
        <v>90628.04171494786</v>
      </c>
      <c r="P24" s="55">
        <v>40797</v>
      </c>
      <c r="Q24" s="57" t="s">
        <v>58</v>
      </c>
      <c r="R24" s="15"/>
    </row>
    <row r="25" spans="1:18" ht="25.5" customHeight="1">
      <c r="A25" s="43">
        <f t="shared" si="6"/>
        <v>20</v>
      </c>
      <c r="B25" s="49">
        <v>26</v>
      </c>
      <c r="C25" s="4" t="s">
        <v>54</v>
      </c>
      <c r="D25" s="32">
        <v>464</v>
      </c>
      <c r="E25" s="32">
        <v>88</v>
      </c>
      <c r="F25" s="31">
        <v>6</v>
      </c>
      <c r="G25" s="52">
        <f t="shared" si="3"/>
        <v>134.41483198146003</v>
      </c>
      <c r="H25" s="52">
        <v>38</v>
      </c>
      <c r="I25" s="17">
        <f>(D25-H25)/H25</f>
        <v>11.210526315789474</v>
      </c>
      <c r="J25" s="29">
        <f t="shared" si="4"/>
        <v>14.666666666666666</v>
      </c>
      <c r="K25" s="31">
        <v>1</v>
      </c>
      <c r="L25" s="52">
        <v>68</v>
      </c>
      <c r="M25" s="32">
        <v>832919.3</v>
      </c>
      <c r="N25" s="32">
        <v>67350</v>
      </c>
      <c r="O25" s="52">
        <f t="shared" si="5"/>
        <v>241286.00811123988</v>
      </c>
      <c r="P25" s="55">
        <v>41046</v>
      </c>
      <c r="Q25" s="38" t="s">
        <v>18</v>
      </c>
      <c r="R25" s="15"/>
    </row>
    <row r="26" spans="1:17" ht="27" customHeight="1">
      <c r="A26" s="43"/>
      <c r="B26" s="49"/>
      <c r="C26" s="12" t="s">
        <v>10</v>
      </c>
      <c r="D26" s="13">
        <f>SUM(D16:D25)+D14</f>
        <v>818987.2999999998</v>
      </c>
      <c r="E26" s="56">
        <f>SUM(E16:E25)+E14</f>
        <v>54831</v>
      </c>
      <c r="F26" s="33"/>
      <c r="G26" s="56">
        <f>SUM(G16:G25)+G14</f>
        <v>237250.08690614134</v>
      </c>
      <c r="H26" s="13">
        <v>650758.25</v>
      </c>
      <c r="I26" s="14">
        <f>(D26-H26)/H26</f>
        <v>0.25851235846798687</v>
      </c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21"/>
      <c r="F27" s="23">
        <v>3</v>
      </c>
      <c r="G27" s="10"/>
      <c r="H27" s="10"/>
      <c r="I27" s="22"/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28</v>
      </c>
      <c r="C28" s="4" t="s">
        <v>0</v>
      </c>
      <c r="D28" s="32">
        <v>310</v>
      </c>
      <c r="E28" s="32">
        <v>53</v>
      </c>
      <c r="F28" s="31">
        <v>7</v>
      </c>
      <c r="G28" s="52">
        <f aca="true" t="shared" si="7" ref="G28:G34">D28/3.452</f>
        <v>89.80301274623407</v>
      </c>
      <c r="H28" s="52">
        <v>10</v>
      </c>
      <c r="I28" s="17">
        <f>(D28-H28)/H28</f>
        <v>30</v>
      </c>
      <c r="J28" s="29">
        <f aca="true" t="shared" si="8" ref="J28:J34">E28/F28</f>
        <v>7.571428571428571</v>
      </c>
      <c r="K28" s="31">
        <v>2</v>
      </c>
      <c r="L28" s="52">
        <v>55</v>
      </c>
      <c r="M28" s="32">
        <v>1856090.08</v>
      </c>
      <c r="N28" s="32">
        <v>147470</v>
      </c>
      <c r="O28" s="52">
        <f>M28/3.452</f>
        <v>537685.4229432214</v>
      </c>
      <c r="P28" s="55">
        <v>41075</v>
      </c>
      <c r="Q28" s="38" t="s">
        <v>18</v>
      </c>
      <c r="R28" s="15"/>
    </row>
    <row r="29" spans="1:18" ht="25.5" customHeight="1">
      <c r="A29" s="43">
        <f aca="true" t="shared" si="9" ref="A29:A34">A28+1</f>
        <v>22</v>
      </c>
      <c r="B29" s="49" t="s">
        <v>45</v>
      </c>
      <c r="C29" s="4" t="s">
        <v>46</v>
      </c>
      <c r="D29" s="32">
        <v>276</v>
      </c>
      <c r="E29" s="32">
        <v>27</v>
      </c>
      <c r="F29" s="31">
        <v>2</v>
      </c>
      <c r="G29" s="52">
        <f t="shared" si="7"/>
        <v>79.95365005793742</v>
      </c>
      <c r="H29" s="52" t="s">
        <v>34</v>
      </c>
      <c r="I29" s="17" t="s">
        <v>34</v>
      </c>
      <c r="J29" s="29">
        <f t="shared" si="8"/>
        <v>13.5</v>
      </c>
      <c r="K29" s="31"/>
      <c r="L29" s="52"/>
      <c r="M29" s="32">
        <v>1596501</v>
      </c>
      <c r="N29" s="32">
        <v>97487</v>
      </c>
      <c r="O29" s="52">
        <f aca="true" t="shared" si="10" ref="O29:O34">M29/3.452</f>
        <v>462485.80533024337</v>
      </c>
      <c r="P29" s="54">
        <v>41264</v>
      </c>
      <c r="Q29" s="38" t="s">
        <v>47</v>
      </c>
      <c r="R29" s="15"/>
    </row>
    <row r="30" spans="1:18" ht="25.5" customHeight="1">
      <c r="A30" s="43">
        <f t="shared" si="9"/>
        <v>23</v>
      </c>
      <c r="B30" s="49">
        <v>25</v>
      </c>
      <c r="C30" s="4" t="s">
        <v>30</v>
      </c>
      <c r="D30" s="31">
        <v>174</v>
      </c>
      <c r="E30" s="31">
        <v>29</v>
      </c>
      <c r="F30" s="31">
        <v>4</v>
      </c>
      <c r="G30" s="52">
        <f t="shared" si="7"/>
        <v>50.405561993047506</v>
      </c>
      <c r="H30" s="52">
        <v>48</v>
      </c>
      <c r="I30" s="17">
        <f>(D30-H30)/H30</f>
        <v>2.625</v>
      </c>
      <c r="J30" s="29">
        <f t="shared" si="8"/>
        <v>7.25</v>
      </c>
      <c r="K30" s="31">
        <v>1</v>
      </c>
      <c r="L30" s="52">
        <v>11</v>
      </c>
      <c r="M30" s="31">
        <v>125702.5</v>
      </c>
      <c r="N30" s="31">
        <v>10052</v>
      </c>
      <c r="O30" s="52">
        <f t="shared" si="10"/>
        <v>36414.39745075319</v>
      </c>
      <c r="P30" s="54">
        <v>41383</v>
      </c>
      <c r="Q30" s="38" t="s">
        <v>6</v>
      </c>
      <c r="R30" s="15"/>
    </row>
    <row r="31" spans="1:18" ht="25.5" customHeight="1">
      <c r="A31" s="43">
        <f t="shared" si="9"/>
        <v>24</v>
      </c>
      <c r="B31" s="49" t="s">
        <v>70</v>
      </c>
      <c r="C31" s="4" t="s">
        <v>40</v>
      </c>
      <c r="D31" s="32">
        <v>162</v>
      </c>
      <c r="E31" s="32">
        <v>27</v>
      </c>
      <c r="F31" s="31">
        <v>6</v>
      </c>
      <c r="G31" s="52">
        <f t="shared" si="7"/>
        <v>46.929316338354575</v>
      </c>
      <c r="H31" s="52" t="s">
        <v>34</v>
      </c>
      <c r="I31" s="17" t="s">
        <v>34</v>
      </c>
      <c r="J31" s="29">
        <f t="shared" si="8"/>
        <v>4.5</v>
      </c>
      <c r="K31" s="31">
        <v>1</v>
      </c>
      <c r="L31" s="52"/>
      <c r="M31" s="32">
        <v>894363.48</v>
      </c>
      <c r="N31" s="32">
        <v>71944</v>
      </c>
      <c r="O31" s="52">
        <f t="shared" si="10"/>
        <v>259085.59675550406</v>
      </c>
      <c r="P31" s="55">
        <v>41131</v>
      </c>
      <c r="Q31" s="38" t="s">
        <v>17</v>
      </c>
      <c r="R31" s="15"/>
    </row>
    <row r="32" spans="1:18" ht="25.5" customHeight="1">
      <c r="A32" s="43">
        <f t="shared" si="9"/>
        <v>25</v>
      </c>
      <c r="B32" s="49">
        <v>27</v>
      </c>
      <c r="C32" s="4" t="s">
        <v>16</v>
      </c>
      <c r="D32" s="32">
        <v>124</v>
      </c>
      <c r="E32" s="32">
        <v>11</v>
      </c>
      <c r="F32" s="31">
        <v>1</v>
      </c>
      <c r="G32" s="52">
        <f t="shared" si="7"/>
        <v>35.92120509849363</v>
      </c>
      <c r="H32" s="52">
        <v>36</v>
      </c>
      <c r="I32" s="17">
        <f>(D32-H32)/H32</f>
        <v>2.4444444444444446</v>
      </c>
      <c r="J32" s="29">
        <f t="shared" si="8"/>
        <v>11</v>
      </c>
      <c r="K32" s="31">
        <v>1</v>
      </c>
      <c r="L32" s="52">
        <v>16</v>
      </c>
      <c r="M32" s="32">
        <v>329327.75</v>
      </c>
      <c r="N32" s="32">
        <v>21366</v>
      </c>
      <c r="O32" s="52">
        <f t="shared" si="10"/>
        <v>95402.01332560835</v>
      </c>
      <c r="P32" s="54">
        <v>41341</v>
      </c>
      <c r="Q32" s="38" t="s">
        <v>17</v>
      </c>
      <c r="R32" s="15"/>
    </row>
    <row r="33" spans="1:18" ht="25.5" customHeight="1">
      <c r="A33" s="43">
        <f t="shared" si="9"/>
        <v>26</v>
      </c>
      <c r="B33" s="49" t="s">
        <v>33</v>
      </c>
      <c r="C33" s="4" t="s">
        <v>69</v>
      </c>
      <c r="D33" s="32">
        <v>60</v>
      </c>
      <c r="E33" s="32">
        <v>5</v>
      </c>
      <c r="F33" s="31">
        <v>1</v>
      </c>
      <c r="G33" s="52">
        <f t="shared" si="7"/>
        <v>17.381228273464657</v>
      </c>
      <c r="H33" s="52" t="s">
        <v>34</v>
      </c>
      <c r="I33" s="17" t="s">
        <v>34</v>
      </c>
      <c r="J33" s="29">
        <f t="shared" si="8"/>
        <v>5</v>
      </c>
      <c r="K33" s="31">
        <v>1</v>
      </c>
      <c r="L33" s="52"/>
      <c r="M33" s="32">
        <v>425085.5</v>
      </c>
      <c r="N33" s="32">
        <v>25714</v>
      </c>
      <c r="O33" s="52">
        <f t="shared" si="10"/>
        <v>123141.80185399769</v>
      </c>
      <c r="P33" s="54">
        <v>41397</v>
      </c>
      <c r="Q33" s="38" t="s">
        <v>58</v>
      </c>
      <c r="R33" s="15"/>
    </row>
    <row r="34" spans="1:18" ht="25.5" customHeight="1">
      <c r="A34" s="43">
        <f t="shared" si="9"/>
        <v>27</v>
      </c>
      <c r="B34" s="49">
        <v>21</v>
      </c>
      <c r="C34" s="4" t="s">
        <v>19</v>
      </c>
      <c r="D34" s="32">
        <v>11</v>
      </c>
      <c r="E34" s="32">
        <v>2</v>
      </c>
      <c r="F34" s="31">
        <v>1</v>
      </c>
      <c r="G34" s="52">
        <f t="shared" si="7"/>
        <v>3.186558516801854</v>
      </c>
      <c r="H34" s="52">
        <v>244</v>
      </c>
      <c r="I34" s="17">
        <f>(D34-H34)/H34</f>
        <v>-0.9549180327868853</v>
      </c>
      <c r="J34" s="29">
        <f t="shared" si="8"/>
        <v>2</v>
      </c>
      <c r="K34" s="31">
        <v>1</v>
      </c>
      <c r="L34" s="52">
        <v>31</v>
      </c>
      <c r="M34" s="31">
        <v>681061.04</v>
      </c>
      <c r="N34" s="31">
        <v>54636</v>
      </c>
      <c r="O34" s="52">
        <f t="shared" si="10"/>
        <v>197294.62340672076</v>
      </c>
      <c r="P34" s="55">
        <v>41243</v>
      </c>
      <c r="Q34" s="38" t="s">
        <v>18</v>
      </c>
      <c r="R34" s="15"/>
    </row>
    <row r="35" spans="1:17" ht="27" customHeight="1">
      <c r="A35" s="43"/>
      <c r="B35" s="49"/>
      <c r="C35" s="12" t="s">
        <v>11</v>
      </c>
      <c r="D35" s="13">
        <f>SUM(D28:D34)+D26</f>
        <v>820104.2999999998</v>
      </c>
      <c r="E35" s="56">
        <f>SUM(E28:E34)+E26</f>
        <v>54985</v>
      </c>
      <c r="F35" s="13"/>
      <c r="G35" s="56">
        <f>SUM(G28:G34)+G26</f>
        <v>237573.66743916567</v>
      </c>
      <c r="H35" s="13">
        <v>651586.25</v>
      </c>
      <c r="I35" s="14">
        <f>(D35-H35)/H35</f>
        <v>0.25862738816234965</v>
      </c>
      <c r="J35" s="33"/>
      <c r="K35" s="35"/>
      <c r="L35" s="33"/>
      <c r="M35" s="36"/>
      <c r="N35" s="36"/>
      <c r="O35" s="36"/>
      <c r="P35" s="37"/>
      <c r="Q35" s="46"/>
    </row>
    <row r="36" spans="1:17" ht="12" customHeight="1">
      <c r="A36" s="47"/>
      <c r="B36" s="51"/>
      <c r="C36" s="9"/>
      <c r="D36" s="10"/>
      <c r="E36" s="21"/>
      <c r="F36" s="23"/>
      <c r="G36" s="10"/>
      <c r="H36" s="10"/>
      <c r="I36" s="22"/>
      <c r="J36" s="23"/>
      <c r="K36" s="34"/>
      <c r="L36" s="23"/>
      <c r="M36" s="24"/>
      <c r="N36" s="24"/>
      <c r="O36" s="24"/>
      <c r="P36" s="11"/>
      <c r="Q36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2013-07-08T07:17:51Z</dcterms:modified>
  <cp:category/>
  <cp:version/>
  <cp:contentType/>
  <cp:contentStatus/>
</cp:coreProperties>
</file>