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5500" windowHeight="6980" activeTab="0"/>
  </bookViews>
  <sheets>
    <sheet name="Lapkričio 22 - 24 d.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<sst xmlns="http://schemas.openxmlformats.org/spreadsheetml/2006/main" count="109" uniqueCount="77">
  <si>
    <t>VŠĮ Filmuva</t>
  </si>
  <si>
    <t>Mačetė žudo
(Machete Kills)</t>
  </si>
  <si>
    <t>Smurfai 2
(Smurfs 2)</t>
  </si>
  <si>
    <t>ACME Film /
Sony</t>
  </si>
  <si>
    <t>Mikė Pūkuotukas
(Winnie the Pooh)</t>
  </si>
  <si>
    <t>Forum Cinemas /
WDSMPI</t>
  </si>
  <si>
    <t>Alisa Stebuklų šalyje
(Alice in Wonderland)</t>
  </si>
  <si>
    <t>Ratai 2
(Cars 2)</t>
  </si>
  <si>
    <t>Šrekas. Ilgai ir laimingai
(Shrek Forever After)</t>
  </si>
  <si>
    <t>Forum Cinemas /
Paramount</t>
  </si>
  <si>
    <t>Kapitonas Phillips
(Captain Phillips)</t>
  </si>
  <si>
    <t>Toras 2. Tamsos pasaulis
(Thor 2. Thor 2. The Dark World)</t>
  </si>
  <si>
    <t>Theatrical Film Distribution /
20th Century Fox</t>
  </si>
  <si>
    <t>Patarėjas
(The Counselor)</t>
  </si>
  <si>
    <t>Žiūrovų lanko-mumo vidurkis</t>
  </si>
  <si>
    <t>Pistonai: Filmas</t>
  </si>
  <si>
    <t>Garso architektūra</t>
  </si>
  <si>
    <t>Tūnąs tamsoje: antra dalis
(Insidious: Chapter 2)</t>
  </si>
  <si>
    <t>Kopijų 
sk.</t>
  </si>
  <si>
    <t>Rodymo 
savaitė</t>
  </si>
  <si>
    <t>Forum Cinemas /
WDSMPI</t>
  </si>
  <si>
    <t>-</t>
  </si>
  <si>
    <t>ACME Film</t>
  </si>
  <si>
    <t>\</t>
  </si>
  <si>
    <t>Bendros
pajamos
(Lt)</t>
  </si>
  <si>
    <t>Bendras
žiūrovų
sk.</t>
  </si>
  <si>
    <t>Bendros
pajamos
(Eur)</t>
  </si>
  <si>
    <t>VISO (top10):</t>
  </si>
  <si>
    <t>Theatrical Film Distribution /
20th Century Fox</t>
  </si>
  <si>
    <t>Forum Cinemas /
Paramount</t>
  </si>
  <si>
    <t xml:space="preserve">Lapkričio 22 - 24 d.  Lietuvos kino teatruose rodytų filmų top-30 </t>
  </si>
  <si>
    <t>Lapkričio
15 - 17 d.
pajamos
(Lt)</t>
  </si>
  <si>
    <t>Lapkričio
22 - 24 d.
pajamos
(Lt)</t>
  </si>
  <si>
    <t>Lapkričio
22 - 24 d.
žiūrovų 
sk.</t>
  </si>
  <si>
    <t>Lapkričio
22 - 24 d.
pajamos
(Eur)</t>
  </si>
  <si>
    <t>Bado žaidynės. Ugnies medžioklė
(The Hunger Games: Catching Fire)</t>
  </si>
  <si>
    <t>N</t>
  </si>
  <si>
    <t>Prior Entertainment</t>
  </si>
  <si>
    <t>N</t>
  </si>
  <si>
    <t>Trispalvis
(Tricolour)</t>
  </si>
  <si>
    <t>-</t>
  </si>
  <si>
    <t>Sibirietiškas auklėjimas
(Educazione Siberiana)</t>
  </si>
  <si>
    <t>Išsiskyrimas
(Jodaeiye Nader Az Simin / Separation)</t>
  </si>
  <si>
    <t>Kaunas International Film Festival</t>
  </si>
  <si>
    <t>Ogis ir tarakonai
(Oggy and the Cockroaches)</t>
  </si>
  <si>
    <t>Incognito Film</t>
  </si>
  <si>
    <t>Ekskursantė
(The Excursionist)</t>
  </si>
  <si>
    <t>Cinemark</t>
  </si>
  <si>
    <t>Forum Cinemas /
WDSMPI</t>
  </si>
  <si>
    <t>Didis grožis
(La Grande belezza / The Great Beauty)</t>
  </si>
  <si>
    <t>Prior Entertainment</t>
  </si>
  <si>
    <t>VISO (top30):</t>
  </si>
  <si>
    <t>Princesė Diana
(Diana)</t>
  </si>
  <si>
    <t>Garsų pasaulio įrašai</t>
  </si>
  <si>
    <t>N</t>
  </si>
  <si>
    <t>ACME Film /
Sony</t>
  </si>
  <si>
    <t>VISO (top20):</t>
  </si>
  <si>
    <t xml:space="preserve">Platintojas </t>
  </si>
  <si>
    <t>Filmas</t>
  </si>
  <si>
    <t>Premjeros
data</t>
  </si>
  <si>
    <t>Pakitimas</t>
  </si>
  <si>
    <t>Turbo</t>
  </si>
  <si>
    <t>Paskutinį kartą Vegase
(Last Vegas)</t>
  </si>
  <si>
    <t>Enderio žaidimas
(Ender's Game)</t>
  </si>
  <si>
    <t>Džesmina
(Blue Jasmine)</t>
  </si>
  <si>
    <t>ACME Film</t>
  </si>
  <si>
    <t>Kaunas International Film Festival</t>
  </si>
  <si>
    <t>Adelės gyvenimas. I ir II skyrius
(La vie D'Adele - chapitres 1 et 2 / Blue is the Warmest Colour)</t>
  </si>
  <si>
    <t>Blogas senelis
(Bad Grandpa)</t>
  </si>
  <si>
    <t>Debesuota, numatoma mėsos kukulių kruša 2
(Cloudy 2: Revenge of the Leftovers)</t>
  </si>
  <si>
    <t>Karti, karti
(Gorko)</t>
  </si>
  <si>
    <t>Best Film</t>
  </si>
  <si>
    <t>Gravitacija
(Gravity)</t>
  </si>
  <si>
    <t>Seansų
sk.</t>
  </si>
  <si>
    <t>\</t>
  </si>
  <si>
    <t>ACME Film /
Warner Bros.</t>
  </si>
  <si>
    <t>Sparnai
(Planes)</t>
  </si>
</sst>
</file>

<file path=xl/styles.xml><?xml version="1.0" encoding="utf-8"?>
<styleSheet xmlns="http://schemas.openxmlformats.org/spreadsheetml/2006/main">
  <numFmts count="52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[$-409]dddd\,\ mmmm\ dd\,\ yyyy"/>
    <numFmt numFmtId="198" formatCode="yyyy\.mm\.dd;@"/>
    <numFmt numFmtId="199" formatCode="yyyy/mm/dd;@"/>
    <numFmt numFmtId="200" formatCode="mmm/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#,##0\ &quot;Lt&quot;"/>
    <numFmt numFmtId="207" formatCode="yyyy/mm/dd"/>
  </numFmts>
  <fonts count="28">
    <font>
      <sz val="10"/>
      <name val="Arial"/>
      <family val="2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198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18" borderId="11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198" fontId="7" fillId="0" borderId="17" xfId="0" applyNumberFormat="1" applyFont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/>
    </xf>
    <xf numFmtId="198" fontId="7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3" fontId="3" fillId="2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vertical="center" wrapText="1"/>
    </xf>
    <xf numFmtId="205" fontId="7" fillId="2" borderId="10" xfId="0" applyNumberFormat="1" applyFont="1" applyFill="1" applyBorder="1" applyAlignment="1">
      <alignment horizontal="center" vertical="center" wrapText="1"/>
    </xf>
    <xf numFmtId="205" fontId="3" fillId="2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11.15-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Karti%20karti_11.22%20-%2024%20F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Pistonai_11.22%20-%2024%20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Sibirietiskas.ataskaita13.11.2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pkričio 15 - 21 d."/>
    </sheetNames>
    <sheetDataSet>
      <sheetData sheetId="0">
        <row r="22">
          <cell r="M22">
            <v>127668.5</v>
          </cell>
          <cell r="N22">
            <v>12904</v>
          </cell>
        </row>
        <row r="28">
          <cell r="M28">
            <v>6262</v>
          </cell>
          <cell r="N28">
            <v>537</v>
          </cell>
        </row>
        <row r="29">
          <cell r="M29">
            <v>10125</v>
          </cell>
          <cell r="N29">
            <v>872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150">
          <cell r="H150">
            <v>1099</v>
          </cell>
          <cell r="K150">
            <v>18539.5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115">
          <cell r="H115">
            <v>597</v>
          </cell>
          <cell r="K115">
            <v>10263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Multikino"/>
      <sheetName val="Cinamon"/>
      <sheetName val="Pasaka"/>
      <sheetName val="Garsas"/>
      <sheetName val="Atlantis"/>
      <sheetName val="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56.8515625" style="6" bestFit="1" customWidth="1"/>
    <col min="4" max="5" width="11.28125" style="6" bestFit="1" customWidth="1"/>
    <col min="6" max="6" width="10.7109375" style="6" bestFit="1" customWidth="1"/>
    <col min="7" max="7" width="10.8515625" style="6" bestFit="1" customWidth="1"/>
    <col min="8" max="8" width="11.2812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3" width="11.8515625" style="6" customWidth="1"/>
    <col min="14" max="14" width="11.421875" style="6" customWidth="1"/>
    <col min="15" max="15" width="11.1406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spans="1:10" ht="19.5">
      <c r="A1" s="1" t="s">
        <v>30</v>
      </c>
      <c r="B1" s="2"/>
      <c r="C1" s="2"/>
      <c r="D1" s="3"/>
      <c r="E1" s="3"/>
      <c r="F1" s="3"/>
      <c r="G1" s="2"/>
      <c r="H1" s="4"/>
      <c r="I1" s="5"/>
      <c r="J1" s="4"/>
    </row>
    <row r="2" ht="13.5" thickBot="1"/>
    <row r="3" spans="1:17" ht="57" customHeight="1">
      <c r="A3" s="29"/>
      <c r="B3" s="30"/>
      <c r="C3" s="31" t="s">
        <v>58</v>
      </c>
      <c r="D3" s="31" t="s">
        <v>32</v>
      </c>
      <c r="E3" s="31" t="s">
        <v>34</v>
      </c>
      <c r="F3" s="31" t="s">
        <v>31</v>
      </c>
      <c r="G3" s="31" t="s">
        <v>60</v>
      </c>
      <c r="H3" s="31" t="s">
        <v>33</v>
      </c>
      <c r="I3" s="31" t="s">
        <v>73</v>
      </c>
      <c r="J3" s="31" t="s">
        <v>14</v>
      </c>
      <c r="K3" s="31" t="s">
        <v>18</v>
      </c>
      <c r="L3" s="31" t="s">
        <v>19</v>
      </c>
      <c r="M3" s="31" t="s">
        <v>24</v>
      </c>
      <c r="N3" s="31" t="s">
        <v>25</v>
      </c>
      <c r="O3" s="31" t="s">
        <v>26</v>
      </c>
      <c r="P3" s="31" t="s">
        <v>59</v>
      </c>
      <c r="Q3" s="32" t="s">
        <v>57</v>
      </c>
    </row>
    <row r="4" spans="1:17" ht="27.75" customHeight="1">
      <c r="A4" s="33">
        <v>1</v>
      </c>
      <c r="B4" s="36" t="s">
        <v>36</v>
      </c>
      <c r="C4" s="21" t="s">
        <v>35</v>
      </c>
      <c r="D4" s="22">
        <v>167073</v>
      </c>
      <c r="E4" s="38">
        <f aca="true" t="shared" si="0" ref="E4:E11">D4/3.452</f>
        <v>48398.899188876014</v>
      </c>
      <c r="F4" s="22" t="s">
        <v>21</v>
      </c>
      <c r="G4" s="23" t="s">
        <v>21</v>
      </c>
      <c r="H4" s="22">
        <v>10927</v>
      </c>
      <c r="I4" s="18">
        <v>114</v>
      </c>
      <c r="J4" s="8">
        <f>H4/I4</f>
        <v>95.85087719298245</v>
      </c>
      <c r="K4" s="18">
        <v>11</v>
      </c>
      <c r="L4" s="38">
        <v>1</v>
      </c>
      <c r="M4" s="22">
        <v>189107</v>
      </c>
      <c r="N4" s="22">
        <v>12407</v>
      </c>
      <c r="O4" s="38">
        <f>M4/3.452</f>
        <v>54781.865585168016</v>
      </c>
      <c r="P4" s="39">
        <v>41600</v>
      </c>
      <c r="Q4" s="40" t="s">
        <v>37</v>
      </c>
    </row>
    <row r="5" spans="1:17" ht="27.75" customHeight="1">
      <c r="A5" s="33">
        <f>A4+1</f>
        <v>2</v>
      </c>
      <c r="B5" s="36">
        <v>3</v>
      </c>
      <c r="C5" s="21" t="s">
        <v>44</v>
      </c>
      <c r="D5" s="22">
        <v>79471.5</v>
      </c>
      <c r="E5" s="38">
        <f t="shared" si="0"/>
        <v>23021.871378910775</v>
      </c>
      <c r="F5" s="22">
        <v>112146.8</v>
      </c>
      <c r="G5" s="23">
        <f>(D5-F5)/F5</f>
        <v>-0.291361857850603</v>
      </c>
      <c r="H5" s="22">
        <v>6697</v>
      </c>
      <c r="I5" s="18">
        <v>104</v>
      </c>
      <c r="J5" s="8">
        <f>H5/I5</f>
        <v>64.39423076923077</v>
      </c>
      <c r="K5" s="18">
        <v>13</v>
      </c>
      <c r="L5" s="38">
        <v>2</v>
      </c>
      <c r="M5" s="22">
        <v>221292.1</v>
      </c>
      <c r="N5" s="22">
        <v>19237</v>
      </c>
      <c r="O5" s="38">
        <f>M5/3.452</f>
        <v>64105.475086906146</v>
      </c>
      <c r="P5" s="39">
        <v>41593</v>
      </c>
      <c r="Q5" s="40" t="s">
        <v>65</v>
      </c>
    </row>
    <row r="6" spans="1:17" ht="27.75" customHeight="1">
      <c r="A6" s="33">
        <f aca="true" t="shared" si="1" ref="A6:A13">A5+1</f>
        <v>3</v>
      </c>
      <c r="B6" s="36">
        <v>2</v>
      </c>
      <c r="C6" s="21" t="s">
        <v>13</v>
      </c>
      <c r="D6" s="22">
        <v>54928</v>
      </c>
      <c r="E6" s="38">
        <f>D6/3.452</f>
        <v>15911.935110081113</v>
      </c>
      <c r="F6" s="22">
        <v>118490.5</v>
      </c>
      <c r="G6" s="23">
        <f>(D6-F6)/F6</f>
        <v>-0.5364354104337479</v>
      </c>
      <c r="H6" s="22">
        <v>3491</v>
      </c>
      <c r="I6" s="18">
        <v>70</v>
      </c>
      <c r="J6" s="8">
        <f>H6/I6</f>
        <v>49.871428571428574</v>
      </c>
      <c r="K6" s="18">
        <v>9</v>
      </c>
      <c r="L6" s="38">
        <v>2</v>
      </c>
      <c r="M6" s="22">
        <v>232504.6</v>
      </c>
      <c r="N6" s="22">
        <v>16370</v>
      </c>
      <c r="O6" s="38">
        <f>M6/3.452</f>
        <v>67353.59212050986</v>
      </c>
      <c r="P6" s="39">
        <v>41593</v>
      </c>
      <c r="Q6" s="40" t="s">
        <v>12</v>
      </c>
    </row>
    <row r="7" spans="1:17" ht="27.75" customHeight="1">
      <c r="A7" s="33">
        <f t="shared" si="1"/>
        <v>4</v>
      </c>
      <c r="B7" s="36" t="s">
        <v>54</v>
      </c>
      <c r="C7" s="21" t="s">
        <v>10</v>
      </c>
      <c r="D7" s="22">
        <v>53176.5</v>
      </c>
      <c r="E7" s="38">
        <f>D7/3.452</f>
        <v>15404.54808806489</v>
      </c>
      <c r="F7" s="22" t="s">
        <v>21</v>
      </c>
      <c r="G7" s="23" t="s">
        <v>40</v>
      </c>
      <c r="H7" s="22">
        <v>3506</v>
      </c>
      <c r="I7" s="18">
        <v>80</v>
      </c>
      <c r="J7" s="8">
        <f>H7/I7</f>
        <v>43.825</v>
      </c>
      <c r="K7" s="18">
        <v>9</v>
      </c>
      <c r="L7" s="38">
        <v>1</v>
      </c>
      <c r="M7" s="22">
        <v>87536.5</v>
      </c>
      <c r="N7" s="22">
        <v>6025</v>
      </c>
      <c r="O7" s="38">
        <f>M7/3.452</f>
        <v>25358.198146002316</v>
      </c>
      <c r="P7" s="39">
        <v>41600</v>
      </c>
      <c r="Q7" s="40" t="s">
        <v>55</v>
      </c>
    </row>
    <row r="8" spans="1:17" ht="27.75" customHeight="1">
      <c r="A8" s="33">
        <f t="shared" si="1"/>
        <v>5</v>
      </c>
      <c r="B8" s="36">
        <v>1</v>
      </c>
      <c r="C8" s="21" t="s">
        <v>11</v>
      </c>
      <c r="D8" s="22">
        <v>51900</v>
      </c>
      <c r="E8" s="38">
        <f>D8/3.452</f>
        <v>15034.762456546929</v>
      </c>
      <c r="F8" s="22">
        <v>128259</v>
      </c>
      <c r="G8" s="23">
        <f>(D8-F8)/F8</f>
        <v>-0.5953500339157486</v>
      </c>
      <c r="H8" s="22">
        <v>2896</v>
      </c>
      <c r="I8" s="18">
        <v>100</v>
      </c>
      <c r="J8" s="8">
        <f>H8/I8</f>
        <v>28.96</v>
      </c>
      <c r="K8" s="18">
        <v>11</v>
      </c>
      <c r="L8" s="38">
        <v>2</v>
      </c>
      <c r="M8" s="22">
        <v>255115</v>
      </c>
      <c r="N8" s="22">
        <v>15698</v>
      </c>
      <c r="O8" s="38">
        <f>M8/3.452</f>
        <v>73903.53418308227</v>
      </c>
      <c r="P8" s="39">
        <v>41593</v>
      </c>
      <c r="Q8" s="40" t="s">
        <v>20</v>
      </c>
    </row>
    <row r="9" spans="1:17" ht="27.75" customHeight="1">
      <c r="A9" s="33">
        <f t="shared" si="1"/>
        <v>6</v>
      </c>
      <c r="B9" s="36" t="s">
        <v>54</v>
      </c>
      <c r="C9" s="21" t="s">
        <v>41</v>
      </c>
      <c r="D9" s="22">
        <v>38374.5</v>
      </c>
      <c r="E9" s="38">
        <f>D9/3.452</f>
        <v>11116.599073001158</v>
      </c>
      <c r="F9" s="22" t="s">
        <v>21</v>
      </c>
      <c r="G9" s="23" t="s">
        <v>40</v>
      </c>
      <c r="H9" s="22">
        <v>2519</v>
      </c>
      <c r="I9" s="18">
        <v>59</v>
      </c>
      <c r="J9" s="8">
        <f>H9/I9</f>
        <v>42.69491525423729</v>
      </c>
      <c r="K9" s="18">
        <v>11</v>
      </c>
      <c r="L9" s="38">
        <v>1</v>
      </c>
      <c r="M9" s="22">
        <v>38374.5</v>
      </c>
      <c r="N9" s="22">
        <v>2519</v>
      </c>
      <c r="O9" s="38">
        <f>M9/3.452</f>
        <v>11116.599073001158</v>
      </c>
      <c r="P9" s="39">
        <v>41600</v>
      </c>
      <c r="Q9" s="40" t="s">
        <v>45</v>
      </c>
    </row>
    <row r="10" spans="1:17" ht="27.75" customHeight="1">
      <c r="A10" s="33">
        <f t="shared" si="1"/>
        <v>7</v>
      </c>
      <c r="B10" s="36">
        <v>4</v>
      </c>
      <c r="C10" s="21" t="s">
        <v>69</v>
      </c>
      <c r="D10" s="22">
        <v>32042</v>
      </c>
      <c r="E10" s="38">
        <f t="shared" si="0"/>
        <v>9282.15527230591</v>
      </c>
      <c r="F10" s="22">
        <v>47205.5</v>
      </c>
      <c r="G10" s="23">
        <f>(D10-F10)/F10</f>
        <v>-0.3212231625552107</v>
      </c>
      <c r="H10" s="22">
        <v>2356</v>
      </c>
      <c r="I10" s="18">
        <v>53</v>
      </c>
      <c r="J10" s="8">
        <f>H10/I10</f>
        <v>44.45283018867924</v>
      </c>
      <c r="K10" s="18">
        <v>13</v>
      </c>
      <c r="L10" s="38">
        <v>5</v>
      </c>
      <c r="M10" s="22">
        <v>675875.1</v>
      </c>
      <c r="N10" s="22">
        <v>50641</v>
      </c>
      <c r="O10" s="38">
        <f>M10/3.452</f>
        <v>195792.32329084587</v>
      </c>
      <c r="P10" s="39">
        <v>41572</v>
      </c>
      <c r="Q10" s="28" t="s">
        <v>55</v>
      </c>
    </row>
    <row r="11" spans="1:17" ht="27.75" customHeight="1">
      <c r="A11" s="33">
        <f t="shared" si="1"/>
        <v>8</v>
      </c>
      <c r="B11" s="36">
        <v>5</v>
      </c>
      <c r="C11" s="21" t="s">
        <v>62</v>
      </c>
      <c r="D11" s="22">
        <v>22217.8</v>
      </c>
      <c r="E11" s="38">
        <f t="shared" si="0"/>
        <v>6436.210892236385</v>
      </c>
      <c r="F11" s="22">
        <v>42678.8</v>
      </c>
      <c r="G11" s="23">
        <f>(D11-F11)/F11</f>
        <v>-0.47941835290589246</v>
      </c>
      <c r="H11" s="22">
        <v>1376</v>
      </c>
      <c r="I11" s="18">
        <v>27</v>
      </c>
      <c r="J11" s="8">
        <f>H11/I11</f>
        <v>50.96296296296296</v>
      </c>
      <c r="K11" s="18">
        <v>5</v>
      </c>
      <c r="L11" s="38">
        <v>3</v>
      </c>
      <c r="M11" s="22">
        <v>214413.41</v>
      </c>
      <c r="N11" s="22">
        <v>15031</v>
      </c>
      <c r="O11" s="38">
        <f>M11/3.452</f>
        <v>62112.807068366164</v>
      </c>
      <c r="P11" s="39">
        <v>41586</v>
      </c>
      <c r="Q11" s="40" t="s">
        <v>22</v>
      </c>
    </row>
    <row r="12" spans="1:17" ht="27.75" customHeight="1">
      <c r="A12" s="33">
        <f t="shared" si="1"/>
        <v>9</v>
      </c>
      <c r="B12" s="36">
        <v>7</v>
      </c>
      <c r="C12" s="21" t="s">
        <v>70</v>
      </c>
      <c r="D12" s="22">
        <f>'[2]Sheet'!$K$150</f>
        <v>18539.5</v>
      </c>
      <c r="E12" s="38">
        <f>D12/3.452</f>
        <v>5370.654692931634</v>
      </c>
      <c r="F12" s="22">
        <v>27691.5</v>
      </c>
      <c r="G12" s="23">
        <f>(D12-F12)/F12</f>
        <v>-0.3304985284293014</v>
      </c>
      <c r="H12" s="22">
        <f>'[2]Sheet'!$H$150</f>
        <v>1099</v>
      </c>
      <c r="I12" s="18">
        <v>21</v>
      </c>
      <c r="J12" s="8">
        <f>H12/I12</f>
        <v>52.333333333333336</v>
      </c>
      <c r="K12" s="18">
        <v>3</v>
      </c>
      <c r="L12" s="38">
        <v>5</v>
      </c>
      <c r="M12" s="22">
        <v>399809</v>
      </c>
      <c r="N12" s="22">
        <v>25527</v>
      </c>
      <c r="O12" s="38">
        <f>M12/3.452</f>
        <v>115819.52491309386</v>
      </c>
      <c r="P12" s="39">
        <v>41572</v>
      </c>
      <c r="Q12" s="40" t="s">
        <v>71</v>
      </c>
    </row>
    <row r="13" spans="1:17" ht="27.75" customHeight="1">
      <c r="A13" s="33">
        <f t="shared" si="1"/>
        <v>10</v>
      </c>
      <c r="B13" s="36">
        <v>9</v>
      </c>
      <c r="C13" s="21" t="s">
        <v>15</v>
      </c>
      <c r="D13" s="22">
        <f>588+988+374+3554+684+'[3]Sheet'!$K$115</f>
        <v>16451</v>
      </c>
      <c r="E13" s="38">
        <f>D13/3.452</f>
        <v>4765.643105446118</v>
      </c>
      <c r="F13" s="22">
        <v>21796</v>
      </c>
      <c r="G13" s="23">
        <f>(D13-F13)/F13</f>
        <v>-0.2452284822903285</v>
      </c>
      <c r="H13" s="22">
        <f>37+62+24+296+76+'[3]Sheet'!$H$115</f>
        <v>1092</v>
      </c>
      <c r="I13" s="18">
        <f>8+15</f>
        <v>23</v>
      </c>
      <c r="J13" s="8">
        <f>H13/I13</f>
        <v>47.47826086956522</v>
      </c>
      <c r="K13" s="18">
        <v>7</v>
      </c>
      <c r="L13" s="38">
        <v>4</v>
      </c>
      <c r="M13" s="22">
        <v>378431</v>
      </c>
      <c r="N13" s="22">
        <v>23980</v>
      </c>
      <c r="O13" s="38">
        <f>M13/3.452</f>
        <v>109626.5932792584</v>
      </c>
      <c r="P13" s="39">
        <v>41579</v>
      </c>
      <c r="Q13" s="40" t="s">
        <v>16</v>
      </c>
    </row>
    <row r="14" spans="1:17" ht="15.75">
      <c r="A14" s="7"/>
      <c r="B14" s="7"/>
      <c r="C14" s="24" t="s">
        <v>27</v>
      </c>
      <c r="D14" s="10">
        <f>SUM(D4:D13)</f>
        <v>534173.8</v>
      </c>
      <c r="E14" s="10">
        <f>SUM(E4:E13)</f>
        <v>154743.27925840093</v>
      </c>
      <c r="F14" s="10">
        <v>573698.6</v>
      </c>
      <c r="G14" s="26">
        <f>(D14-F14)/F14</f>
        <v>-0.06889471231061037</v>
      </c>
      <c r="H14" s="10">
        <f>SUM(H4:H13)</f>
        <v>35959</v>
      </c>
      <c r="I14" s="25"/>
      <c r="J14" s="11"/>
      <c r="K14" s="12"/>
      <c r="L14" s="11"/>
      <c r="M14" s="9"/>
      <c r="N14" s="9"/>
      <c r="O14" s="19"/>
      <c r="P14" s="20"/>
      <c r="Q14" s="34"/>
    </row>
    <row r="15" spans="1:17" ht="15.75">
      <c r="A15" s="13"/>
      <c r="B15" s="13"/>
      <c r="C15" s="27"/>
      <c r="D15" s="14"/>
      <c r="E15" s="15"/>
      <c r="F15" s="14"/>
      <c r="G15" s="15"/>
      <c r="H15" s="14"/>
      <c r="I15" s="15"/>
      <c r="J15" s="16"/>
      <c r="K15" s="15"/>
      <c r="L15" s="16"/>
      <c r="M15" s="15"/>
      <c r="N15" s="15"/>
      <c r="O15" s="15"/>
      <c r="P15" s="17"/>
      <c r="Q15" s="35"/>
    </row>
    <row r="16" spans="1:17" ht="27.75" customHeight="1">
      <c r="A16" s="33">
        <f>A13+1</f>
        <v>11</v>
      </c>
      <c r="B16" s="36">
        <v>8</v>
      </c>
      <c r="C16" s="21" t="s">
        <v>61</v>
      </c>
      <c r="D16" s="22">
        <v>15688</v>
      </c>
      <c r="E16" s="38">
        <f>D16/3.452</f>
        <v>4544.611819235226</v>
      </c>
      <c r="F16" s="22">
        <v>23009</v>
      </c>
      <c r="G16" s="23">
        <f>(D16-F16)/F16</f>
        <v>-0.31817984267025945</v>
      </c>
      <c r="H16" s="22">
        <v>1198</v>
      </c>
      <c r="I16" s="18">
        <v>47</v>
      </c>
      <c r="J16" s="8">
        <f>H16/I16</f>
        <v>25.48936170212766</v>
      </c>
      <c r="K16" s="18">
        <v>14</v>
      </c>
      <c r="L16" s="38">
        <v>6</v>
      </c>
      <c r="M16" s="22">
        <v>807010.3</v>
      </c>
      <c r="N16" s="22">
        <v>60989</v>
      </c>
      <c r="O16" s="38">
        <f>M16/3.452</f>
        <v>233780.50405561994</v>
      </c>
      <c r="P16" s="39">
        <v>41565</v>
      </c>
      <c r="Q16" s="28" t="s">
        <v>28</v>
      </c>
    </row>
    <row r="17" spans="1:17" ht="27" customHeight="1">
      <c r="A17" s="33">
        <f>A16+1</f>
        <v>12</v>
      </c>
      <c r="B17" s="36">
        <v>11</v>
      </c>
      <c r="C17" s="21" t="s">
        <v>46</v>
      </c>
      <c r="D17" s="22">
        <v>15295</v>
      </c>
      <c r="E17" s="38">
        <f>D17/3.452</f>
        <v>4430.7647740440325</v>
      </c>
      <c r="F17" s="22">
        <v>17533</v>
      </c>
      <c r="G17" s="23">
        <f>(D17-F17)/F17</f>
        <v>-0.12764501226259053</v>
      </c>
      <c r="H17" s="22">
        <v>1354</v>
      </c>
      <c r="I17" s="18">
        <v>33</v>
      </c>
      <c r="J17" s="8">
        <f>H17/I17</f>
        <v>41.03030303030303</v>
      </c>
      <c r="K17" s="18">
        <v>12</v>
      </c>
      <c r="L17" s="38">
        <v>9</v>
      </c>
      <c r="M17" s="22">
        <v>532447</v>
      </c>
      <c r="N17" s="22">
        <v>43542</v>
      </c>
      <c r="O17" s="38">
        <f>M17/3.452</f>
        <v>154243.04750869062</v>
      </c>
      <c r="P17" s="37">
        <v>41544</v>
      </c>
      <c r="Q17" s="28" t="s">
        <v>47</v>
      </c>
    </row>
    <row r="18" spans="1:17" ht="27.75" customHeight="1">
      <c r="A18" s="33">
        <f>A17+1</f>
        <v>13</v>
      </c>
      <c r="B18" s="36">
        <v>6</v>
      </c>
      <c r="C18" s="21" t="s">
        <v>68</v>
      </c>
      <c r="D18" s="22">
        <v>12413</v>
      </c>
      <c r="E18" s="38">
        <f>D18/3.452</f>
        <v>3595.886442641947</v>
      </c>
      <c r="F18" s="22">
        <v>33580.5</v>
      </c>
      <c r="G18" s="23">
        <f>(D18-F18)/F18</f>
        <v>-0.6303509477226367</v>
      </c>
      <c r="H18" s="22">
        <v>760</v>
      </c>
      <c r="I18" s="18">
        <v>19</v>
      </c>
      <c r="J18" s="8">
        <f>H18/I18</f>
        <v>40</v>
      </c>
      <c r="K18" s="18">
        <v>5</v>
      </c>
      <c r="L18" s="38">
        <v>5</v>
      </c>
      <c r="M18" s="22">
        <v>590980</v>
      </c>
      <c r="N18" s="22">
        <v>41226</v>
      </c>
      <c r="O18" s="38">
        <f>M18/3.452</f>
        <v>171199.30475086905</v>
      </c>
      <c r="P18" s="39">
        <v>41572</v>
      </c>
      <c r="Q18" s="28" t="s">
        <v>29</v>
      </c>
    </row>
    <row r="19" spans="1:17" ht="27.75" customHeight="1">
      <c r="A19" s="33">
        <f aca="true" t="shared" si="2" ref="A19:A25">A18+1</f>
        <v>14</v>
      </c>
      <c r="B19" s="36">
        <v>12</v>
      </c>
      <c r="C19" s="21" t="s">
        <v>72</v>
      </c>
      <c r="D19" s="22">
        <v>9690.5</v>
      </c>
      <c r="E19" s="38">
        <f>D19/3.452</f>
        <v>2807.213209733488</v>
      </c>
      <c r="F19" s="22">
        <v>13169.5</v>
      </c>
      <c r="G19" s="23">
        <f>(D19-F19)/F19</f>
        <v>-0.2641710011769619</v>
      </c>
      <c r="H19" s="22">
        <v>498</v>
      </c>
      <c r="I19" s="18">
        <v>11</v>
      </c>
      <c r="J19" s="8">
        <f>H19/I19</f>
        <v>45.27272727272727</v>
      </c>
      <c r="K19" s="18">
        <v>3</v>
      </c>
      <c r="L19" s="38">
        <v>8</v>
      </c>
      <c r="M19" s="22">
        <v>808199.4</v>
      </c>
      <c r="N19" s="22">
        <v>46963</v>
      </c>
      <c r="O19" s="38">
        <f>M19/3.452</f>
        <v>234124.97103128623</v>
      </c>
      <c r="P19" s="37">
        <v>41551</v>
      </c>
      <c r="Q19" s="28" t="s">
        <v>75</v>
      </c>
    </row>
    <row r="20" spans="1:17" ht="27.75" customHeight="1">
      <c r="A20" s="33">
        <f t="shared" si="2"/>
        <v>15</v>
      </c>
      <c r="B20" s="36">
        <v>17</v>
      </c>
      <c r="C20" s="21" t="s">
        <v>49</v>
      </c>
      <c r="D20" s="22">
        <v>7575.5</v>
      </c>
      <c r="E20" s="38">
        <f>D20/3.452</f>
        <v>2194.5249130938587</v>
      </c>
      <c r="F20" s="22">
        <v>2506</v>
      </c>
      <c r="G20" s="23">
        <f>(D20-F20)/F20</f>
        <v>2.0229449321628095</v>
      </c>
      <c r="H20" s="22">
        <v>488</v>
      </c>
      <c r="I20" s="18">
        <v>9</v>
      </c>
      <c r="J20" s="8">
        <f>H20/I20</f>
        <v>54.22222222222222</v>
      </c>
      <c r="K20" s="18">
        <v>2</v>
      </c>
      <c r="L20" s="38">
        <v>8</v>
      </c>
      <c r="M20" s="22">
        <f>'[1]Lapkričio 15 - 21 d.'!$M$22+D20</f>
        <v>135244</v>
      </c>
      <c r="N20" s="22">
        <f>'[1]Lapkričio 15 - 21 d.'!$N$22+H20</f>
        <v>13392</v>
      </c>
      <c r="O20" s="38">
        <f>M20/3.452</f>
        <v>39178.447276940904</v>
      </c>
      <c r="P20" s="37">
        <v>41551</v>
      </c>
      <c r="Q20" s="28" t="s">
        <v>50</v>
      </c>
    </row>
    <row r="21" spans="1:17" ht="27.75" customHeight="1">
      <c r="A21" s="33">
        <f t="shared" si="2"/>
        <v>16</v>
      </c>
      <c r="B21" s="36">
        <v>13</v>
      </c>
      <c r="C21" s="21" t="s">
        <v>17</v>
      </c>
      <c r="D21" s="22">
        <v>2975</v>
      </c>
      <c r="E21" s="38">
        <f>D21/3.452</f>
        <v>861.8192352259559</v>
      </c>
      <c r="F21" s="22">
        <v>11910.5</v>
      </c>
      <c r="G21" s="23">
        <f>(D21-F21)/F21</f>
        <v>-0.7502203937702028</v>
      </c>
      <c r="H21" s="22">
        <v>176</v>
      </c>
      <c r="I21" s="18">
        <v>4</v>
      </c>
      <c r="J21" s="8">
        <f>H21/I21</f>
        <v>44</v>
      </c>
      <c r="K21" s="18">
        <v>2</v>
      </c>
      <c r="L21" s="38">
        <v>4</v>
      </c>
      <c r="M21" s="22">
        <v>234479.01</v>
      </c>
      <c r="N21" s="22">
        <v>16218</v>
      </c>
      <c r="O21" s="38">
        <f>M21/3.452</f>
        <v>67925.55330243337</v>
      </c>
      <c r="P21" s="39">
        <v>41579</v>
      </c>
      <c r="Q21" s="40" t="s">
        <v>22</v>
      </c>
    </row>
    <row r="22" spans="1:17" ht="27.75" customHeight="1">
      <c r="A22" s="33">
        <f t="shared" si="2"/>
        <v>17</v>
      </c>
      <c r="B22" s="36">
        <v>16</v>
      </c>
      <c r="C22" s="21" t="s">
        <v>76</v>
      </c>
      <c r="D22" s="22">
        <v>2588</v>
      </c>
      <c r="E22" s="38">
        <f>D22/3.452</f>
        <v>749.7103128621089</v>
      </c>
      <c r="F22" s="22">
        <v>3735</v>
      </c>
      <c r="G22" s="23">
        <f>(D22-F22)/F22</f>
        <v>-0.307095046854083</v>
      </c>
      <c r="H22" s="22">
        <v>202</v>
      </c>
      <c r="I22" s="18">
        <v>8</v>
      </c>
      <c r="J22" s="8">
        <f>H22/I22</f>
        <v>25.25</v>
      </c>
      <c r="K22" s="18">
        <v>4</v>
      </c>
      <c r="L22" s="38">
        <v>10</v>
      </c>
      <c r="M22" s="22">
        <v>695418</v>
      </c>
      <c r="N22" s="22">
        <v>54201</v>
      </c>
      <c r="O22" s="38">
        <f>M22/3.452</f>
        <v>201453.65005793743</v>
      </c>
      <c r="P22" s="37">
        <v>41537</v>
      </c>
      <c r="Q22" s="28" t="s">
        <v>48</v>
      </c>
    </row>
    <row r="23" spans="1:17" ht="27.75" customHeight="1">
      <c r="A23" s="33">
        <f t="shared" si="2"/>
        <v>18</v>
      </c>
      <c r="B23" s="44" t="s">
        <v>38</v>
      </c>
      <c r="C23" s="21" t="s">
        <v>39</v>
      </c>
      <c r="D23" s="22">
        <f>694+768+60+198+372</f>
        <v>2092</v>
      </c>
      <c r="E23" s="38">
        <f>D23/3.452</f>
        <v>606.0254924681344</v>
      </c>
      <c r="F23" s="22" t="s">
        <v>21</v>
      </c>
      <c r="G23" s="23" t="s">
        <v>21</v>
      </c>
      <c r="H23" s="22">
        <f>56+45+8+25+34</f>
        <v>168</v>
      </c>
      <c r="I23" s="18">
        <v>12</v>
      </c>
      <c r="J23" s="8">
        <f>H23/I23</f>
        <v>14</v>
      </c>
      <c r="K23" s="18">
        <v>5</v>
      </c>
      <c r="L23" s="38">
        <v>1</v>
      </c>
      <c r="M23" s="22">
        <f>D23</f>
        <v>2092</v>
      </c>
      <c r="N23" s="22">
        <f>H23</f>
        <v>168</v>
      </c>
      <c r="O23" s="38">
        <f>M23/3.452</f>
        <v>606.0254924681344</v>
      </c>
      <c r="P23" s="39">
        <v>41600</v>
      </c>
      <c r="Q23" s="40" t="s">
        <v>0</v>
      </c>
    </row>
    <row r="24" spans="1:17" ht="27.75" customHeight="1">
      <c r="A24" s="33">
        <f t="shared" si="2"/>
        <v>19</v>
      </c>
      <c r="B24" s="36">
        <v>14</v>
      </c>
      <c r="C24" s="21" t="s">
        <v>63</v>
      </c>
      <c r="D24" s="22">
        <v>1937</v>
      </c>
      <c r="E24" s="38">
        <f>D24/3.452</f>
        <v>561.1239860950174</v>
      </c>
      <c r="F24" s="22">
        <v>11487</v>
      </c>
      <c r="G24" s="23">
        <f>(D24-F24)/F24</f>
        <v>-0.8313745973709411</v>
      </c>
      <c r="H24" s="22">
        <v>127</v>
      </c>
      <c r="I24" s="18">
        <v>3</v>
      </c>
      <c r="J24" s="8">
        <f>H24/I24</f>
        <v>42.333333333333336</v>
      </c>
      <c r="K24" s="18">
        <v>1</v>
      </c>
      <c r="L24" s="38">
        <v>3</v>
      </c>
      <c r="M24" s="22">
        <v>76745</v>
      </c>
      <c r="N24" s="22">
        <v>6295</v>
      </c>
      <c r="O24" s="38">
        <f>M24/3.452</f>
        <v>22232.039397450753</v>
      </c>
      <c r="P24" s="39">
        <v>41586</v>
      </c>
      <c r="Q24" s="40" t="s">
        <v>53</v>
      </c>
    </row>
    <row r="25" spans="1:17" ht="27.75" customHeight="1">
      <c r="A25" s="33">
        <f t="shared" si="2"/>
        <v>20</v>
      </c>
      <c r="B25" s="22">
        <v>19</v>
      </c>
      <c r="C25" s="21" t="s">
        <v>64</v>
      </c>
      <c r="D25" s="22">
        <v>1544</v>
      </c>
      <c r="E25" s="38">
        <f>D25/3.452</f>
        <v>447.27694090382386</v>
      </c>
      <c r="F25" s="22">
        <v>958</v>
      </c>
      <c r="G25" s="23">
        <f>(D25-F25)/F25</f>
        <v>0.6116910229645094</v>
      </c>
      <c r="H25" s="22">
        <v>127</v>
      </c>
      <c r="I25" s="18">
        <v>4</v>
      </c>
      <c r="J25" s="8">
        <f>H25/I25</f>
        <v>31.75</v>
      </c>
      <c r="K25" s="18">
        <v>2</v>
      </c>
      <c r="L25" s="38"/>
      <c r="M25" s="22">
        <v>97930</v>
      </c>
      <c r="N25" s="22">
        <v>7004</v>
      </c>
      <c r="O25" s="38">
        <f>M25/3.452</f>
        <v>28369.061413673233</v>
      </c>
      <c r="P25" s="39">
        <v>41530</v>
      </c>
      <c r="Q25" s="40" t="s">
        <v>65</v>
      </c>
    </row>
    <row r="26" spans="1:17" ht="15.75">
      <c r="A26" s="7"/>
      <c r="B26" s="7"/>
      <c r="C26" s="24" t="s">
        <v>56</v>
      </c>
      <c r="D26" s="10">
        <f>SUM(D16:D25)+D14</f>
        <v>605971.8</v>
      </c>
      <c r="E26" s="10">
        <f>SUM(E16:E25)+E14</f>
        <v>175542.23638470453</v>
      </c>
      <c r="F26" s="10">
        <v>642430.6</v>
      </c>
      <c r="G26" s="26">
        <f>(D26-F26)/F26</f>
        <v>-0.05675134403622731</v>
      </c>
      <c r="H26" s="10">
        <f>SUM(H16:H25)+H14</f>
        <v>41057</v>
      </c>
      <c r="I26" s="25"/>
      <c r="J26" s="8"/>
      <c r="K26" s="12"/>
      <c r="L26" s="11"/>
      <c r="M26" s="9"/>
      <c r="N26" s="9"/>
      <c r="O26" s="19"/>
      <c r="P26" s="20"/>
      <c r="Q26" s="34"/>
    </row>
    <row r="27" spans="1:17" ht="15.75">
      <c r="A27" s="13"/>
      <c r="B27" s="13"/>
      <c r="C27" s="27"/>
      <c r="D27" s="14" t="s">
        <v>74</v>
      </c>
      <c r="E27" s="15"/>
      <c r="F27" s="14" t="s">
        <v>23</v>
      </c>
      <c r="G27" s="15"/>
      <c r="H27" s="14"/>
      <c r="I27" s="15"/>
      <c r="J27" s="16"/>
      <c r="K27" s="15"/>
      <c r="L27" s="16"/>
      <c r="M27" s="15"/>
      <c r="N27" s="15"/>
      <c r="O27" s="15"/>
      <c r="P27" s="17"/>
      <c r="Q27" s="35"/>
    </row>
    <row r="28" spans="1:17" ht="27.75" customHeight="1">
      <c r="A28" s="33">
        <f>A25+1</f>
        <v>21</v>
      </c>
      <c r="B28" s="36">
        <v>21</v>
      </c>
      <c r="C28" s="21" t="s">
        <v>67</v>
      </c>
      <c r="D28" s="22">
        <f>154+530</f>
        <v>684</v>
      </c>
      <c r="E28" s="38">
        <f>D28/3.452</f>
        <v>198.1460023174971</v>
      </c>
      <c r="F28" s="22">
        <v>372</v>
      </c>
      <c r="G28" s="23">
        <f>(D28-F28)/F28</f>
        <v>0.8387096774193549</v>
      </c>
      <c r="H28" s="22">
        <f>15+47</f>
        <v>62</v>
      </c>
      <c r="I28" s="18">
        <v>3</v>
      </c>
      <c r="J28" s="8">
        <f>H28/I28</f>
        <v>20.666666666666668</v>
      </c>
      <c r="K28" s="18">
        <v>2</v>
      </c>
      <c r="L28" s="38">
        <v>4</v>
      </c>
      <c r="M28" s="22">
        <f>'[1]Lapkričio 15 - 21 d.'!$M$28+D28</f>
        <v>6946</v>
      </c>
      <c r="N28" s="22">
        <f>'[1]Lapkričio 15 - 21 d.'!$N$28+H28</f>
        <v>599</v>
      </c>
      <c r="O28" s="38">
        <f>M28/3.452</f>
        <v>2012.1668597914254</v>
      </c>
      <c r="P28" s="39">
        <v>41579</v>
      </c>
      <c r="Q28" s="40" t="s">
        <v>66</v>
      </c>
    </row>
    <row r="29" spans="1:17" ht="27.75" customHeight="1">
      <c r="A29" s="33">
        <f>A28+1</f>
        <v>22</v>
      </c>
      <c r="B29" s="36">
        <v>20</v>
      </c>
      <c r="C29" s="21" t="s">
        <v>42</v>
      </c>
      <c r="D29" s="22">
        <v>474</v>
      </c>
      <c r="E29" s="38">
        <f>D29/3.452</f>
        <v>137.3117033603708</v>
      </c>
      <c r="F29" s="22">
        <v>396</v>
      </c>
      <c r="G29" s="23">
        <f>(D29-F29)/F29</f>
        <v>0.19696969696969696</v>
      </c>
      <c r="H29" s="22">
        <v>35</v>
      </c>
      <c r="I29" s="18">
        <v>3</v>
      </c>
      <c r="J29" s="8">
        <f>H29/I29</f>
        <v>11.666666666666666</v>
      </c>
      <c r="K29" s="18">
        <v>1</v>
      </c>
      <c r="L29" s="38"/>
      <c r="M29" s="22">
        <f>'[1]Lapkričio 15 - 21 d.'!$M$29+D29</f>
        <v>10599</v>
      </c>
      <c r="N29" s="22">
        <f>'[1]Lapkričio 15 - 21 d.'!$N$29+H29</f>
        <v>907</v>
      </c>
      <c r="O29" s="38">
        <f>M29/3.452</f>
        <v>3070.3939745075318</v>
      </c>
      <c r="P29" s="42">
        <v>41138</v>
      </c>
      <c r="Q29" s="41" t="s">
        <v>43</v>
      </c>
    </row>
    <row r="30" spans="1:17" ht="27.75" customHeight="1">
      <c r="A30" s="33">
        <f>A29+1</f>
        <v>23</v>
      </c>
      <c r="B30" s="36">
        <v>23</v>
      </c>
      <c r="C30" s="21" t="s">
        <v>52</v>
      </c>
      <c r="D30" s="22">
        <v>248</v>
      </c>
      <c r="E30" s="38">
        <f>D30/3.452</f>
        <v>71.84241019698726</v>
      </c>
      <c r="F30" s="22">
        <v>246</v>
      </c>
      <c r="G30" s="23">
        <f>(D30-F30)/F30</f>
        <v>0.008130081300813009</v>
      </c>
      <c r="H30" s="22">
        <v>25</v>
      </c>
      <c r="I30" s="18">
        <v>2</v>
      </c>
      <c r="J30" s="8">
        <f>H30/I30</f>
        <v>12.5</v>
      </c>
      <c r="K30" s="18">
        <v>1</v>
      </c>
      <c r="L30" s="38">
        <v>7</v>
      </c>
      <c r="M30" s="22">
        <v>99434.5</v>
      </c>
      <c r="N30" s="22">
        <v>8191</v>
      </c>
      <c r="O30" s="38">
        <f>M30/3.452</f>
        <v>28804.89571263036</v>
      </c>
      <c r="P30" s="39">
        <v>41558</v>
      </c>
      <c r="Q30" s="28" t="s">
        <v>22</v>
      </c>
    </row>
    <row r="31" spans="1:17" ht="27.75" customHeight="1">
      <c r="A31" s="33">
        <f>A30+1</f>
        <v>24</v>
      </c>
      <c r="B31" s="44" t="s">
        <v>21</v>
      </c>
      <c r="C31" s="21" t="s">
        <v>1</v>
      </c>
      <c r="D31" s="22">
        <v>186</v>
      </c>
      <c r="E31" s="38">
        <f>D31/3.452</f>
        <v>53.88180764774044</v>
      </c>
      <c r="F31" s="22" t="s">
        <v>21</v>
      </c>
      <c r="G31" s="23" t="s">
        <v>21</v>
      </c>
      <c r="H31" s="22">
        <v>16</v>
      </c>
      <c r="I31" s="18">
        <v>1</v>
      </c>
      <c r="J31" s="8">
        <f>H31/I31</f>
        <v>16</v>
      </c>
      <c r="K31" s="18">
        <v>1</v>
      </c>
      <c r="L31" s="38"/>
      <c r="M31" s="22">
        <v>44099.5</v>
      </c>
      <c r="N31" s="22">
        <v>2969</v>
      </c>
      <c r="O31" s="38">
        <f>M31/3.452</f>
        <v>12775.057937427579</v>
      </c>
      <c r="P31" s="39">
        <v>41579</v>
      </c>
      <c r="Q31" s="40" t="s">
        <v>65</v>
      </c>
    </row>
    <row r="32" spans="1:17" ht="27.75" customHeight="1">
      <c r="A32" s="33">
        <f>A31+1</f>
        <v>25</v>
      </c>
      <c r="B32" s="36" t="s">
        <v>21</v>
      </c>
      <c r="C32" s="21" t="s">
        <v>4</v>
      </c>
      <c r="D32" s="22">
        <v>185</v>
      </c>
      <c r="E32" s="38">
        <f>D32/3.452</f>
        <v>53.592120509849366</v>
      </c>
      <c r="F32" s="22" t="s">
        <v>21</v>
      </c>
      <c r="G32" s="23" t="s">
        <v>21</v>
      </c>
      <c r="H32" s="22">
        <v>34</v>
      </c>
      <c r="I32" s="18">
        <v>1</v>
      </c>
      <c r="J32" s="8">
        <f>H32/I32</f>
        <v>34</v>
      </c>
      <c r="K32" s="18">
        <v>1</v>
      </c>
      <c r="L32" s="38">
        <v>116</v>
      </c>
      <c r="M32" s="22">
        <v>314702</v>
      </c>
      <c r="N32" s="22">
        <v>33056</v>
      </c>
      <c r="O32" s="38">
        <f>M32/3.452</f>
        <v>91165.12166859792</v>
      </c>
      <c r="P32" s="39">
        <v>40797</v>
      </c>
      <c r="Q32" s="45" t="s">
        <v>5</v>
      </c>
    </row>
    <row r="33" spans="1:17" ht="27.75" customHeight="1">
      <c r="A33" s="33">
        <f>A32+1</f>
        <v>26</v>
      </c>
      <c r="B33" s="44" t="s">
        <v>21</v>
      </c>
      <c r="C33" s="21" t="s">
        <v>2</v>
      </c>
      <c r="D33" s="22">
        <v>168</v>
      </c>
      <c r="E33" s="38">
        <f>D33/3.452</f>
        <v>48.66743916570104</v>
      </c>
      <c r="F33" s="22" t="s">
        <v>21</v>
      </c>
      <c r="G33" s="23" t="s">
        <v>21</v>
      </c>
      <c r="H33" s="22">
        <v>31</v>
      </c>
      <c r="I33" s="18">
        <v>2</v>
      </c>
      <c r="J33" s="8">
        <f>H33/I33</f>
        <v>15.5</v>
      </c>
      <c r="K33" s="18">
        <v>2</v>
      </c>
      <c r="L33" s="38"/>
      <c r="M33" s="22">
        <v>830645</v>
      </c>
      <c r="N33" s="22">
        <v>65471</v>
      </c>
      <c r="O33" s="38">
        <f>M33/3.452</f>
        <v>240627.1726535342</v>
      </c>
      <c r="P33" s="39">
        <v>41488</v>
      </c>
      <c r="Q33" s="43" t="s">
        <v>3</v>
      </c>
    </row>
    <row r="34" spans="1:17" ht="27.75" customHeight="1">
      <c r="A34" s="33">
        <f>A33+1</f>
        <v>27</v>
      </c>
      <c r="B34" s="36" t="s">
        <v>21</v>
      </c>
      <c r="C34" s="46" t="s">
        <v>6</v>
      </c>
      <c r="D34" s="22">
        <v>32</v>
      </c>
      <c r="E34" s="38">
        <f>D34/3.452</f>
        <v>9.269988412514484</v>
      </c>
      <c r="F34" s="22" t="s">
        <v>21</v>
      </c>
      <c r="G34" s="23" t="s">
        <v>21</v>
      </c>
      <c r="H34" s="22">
        <v>6</v>
      </c>
      <c r="I34" s="18">
        <v>1</v>
      </c>
      <c r="J34" s="8">
        <f>H34/I34</f>
        <v>6</v>
      </c>
      <c r="K34" s="18">
        <v>1</v>
      </c>
      <c r="L34" s="38">
        <v>195</v>
      </c>
      <c r="M34" s="22">
        <v>1329254</v>
      </c>
      <c r="N34" s="22">
        <v>97303</v>
      </c>
      <c r="O34" s="38">
        <f>M34/3.452</f>
        <v>385067.7867902665</v>
      </c>
      <c r="P34" s="47">
        <v>40242</v>
      </c>
      <c r="Q34" s="41" t="s">
        <v>5</v>
      </c>
    </row>
    <row r="35" spans="1:17" ht="27.75" customHeight="1">
      <c r="A35" s="33">
        <f>A34+1</f>
        <v>28</v>
      </c>
      <c r="B35" s="36" t="s">
        <v>21</v>
      </c>
      <c r="C35" s="21" t="s">
        <v>7</v>
      </c>
      <c r="D35" s="22">
        <v>11</v>
      </c>
      <c r="E35" s="38">
        <f>D35/3.452</f>
        <v>3.186558516801854</v>
      </c>
      <c r="F35" s="22" t="s">
        <v>21</v>
      </c>
      <c r="G35" s="23" t="s">
        <v>21</v>
      </c>
      <c r="H35" s="22">
        <v>4</v>
      </c>
      <c r="I35" s="18">
        <v>1</v>
      </c>
      <c r="J35" s="8">
        <f>H35/I35</f>
        <v>4</v>
      </c>
      <c r="K35" s="18">
        <v>1</v>
      </c>
      <c r="L35" s="38">
        <v>121</v>
      </c>
      <c r="M35" s="22">
        <v>1336643</v>
      </c>
      <c r="N35" s="22">
        <v>111486</v>
      </c>
      <c r="O35" s="38">
        <f>M35/3.452</f>
        <v>387208.2850521437</v>
      </c>
      <c r="P35" s="42">
        <v>40760</v>
      </c>
      <c r="Q35" s="40" t="s">
        <v>5</v>
      </c>
    </row>
    <row r="36" spans="1:17" ht="27" customHeight="1">
      <c r="A36" s="33">
        <f>A35+1</f>
        <v>29</v>
      </c>
      <c r="B36" s="36" t="s">
        <v>21</v>
      </c>
      <c r="C36" s="21" t="s">
        <v>8</v>
      </c>
      <c r="D36" s="22">
        <v>11</v>
      </c>
      <c r="E36" s="38">
        <f>D36/3.452</f>
        <v>3.186558516801854</v>
      </c>
      <c r="F36" s="22" t="s">
        <v>21</v>
      </c>
      <c r="G36" s="23" t="s">
        <v>21</v>
      </c>
      <c r="H36" s="22">
        <v>4</v>
      </c>
      <c r="I36" s="18">
        <v>1</v>
      </c>
      <c r="J36" s="8">
        <f>H36/I36</f>
        <v>4</v>
      </c>
      <c r="K36" s="18">
        <v>1</v>
      </c>
      <c r="L36" s="38">
        <v>182</v>
      </c>
      <c r="M36" s="22">
        <v>1657577</v>
      </c>
      <c r="N36" s="22">
        <v>127224</v>
      </c>
      <c r="O36" s="38">
        <f>M36/3.452</f>
        <v>480178.7369640788</v>
      </c>
      <c r="P36" s="48">
        <v>40330</v>
      </c>
      <c r="Q36" s="49" t="s">
        <v>9</v>
      </c>
    </row>
    <row r="37" spans="1:17" ht="15.75">
      <c r="A37" s="7"/>
      <c r="B37" s="7"/>
      <c r="C37" s="24" t="s">
        <v>51</v>
      </c>
      <c r="D37" s="10">
        <f>SUM(D28:D36)+D26</f>
        <v>607970.8</v>
      </c>
      <c r="E37" s="10">
        <f>SUM(E28:E36)+E26</f>
        <v>176121.3209733488</v>
      </c>
      <c r="F37" s="10">
        <v>643891.6</v>
      </c>
      <c r="G37" s="26">
        <f>(D37-F37)/F37</f>
        <v>-0.055787029990762314</v>
      </c>
      <c r="H37" s="10">
        <f>SUM(H28:H36)+H26</f>
        <v>41274</v>
      </c>
      <c r="I37" s="25"/>
      <c r="J37" s="11"/>
      <c r="K37" s="12"/>
      <c r="L37" s="11"/>
      <c r="M37" s="9"/>
      <c r="N37" s="9"/>
      <c r="O37" s="38"/>
      <c r="P37" s="20"/>
      <c r="Q37" s="34"/>
    </row>
    <row r="38" spans="1:17" ht="12" customHeight="1">
      <c r="A38" s="13"/>
      <c r="B38" s="13"/>
      <c r="C38" s="27"/>
      <c r="D38" s="14"/>
      <c r="E38" s="15"/>
      <c r="F38" s="14"/>
      <c r="G38" s="15"/>
      <c r="H38" s="14"/>
      <c r="I38" s="15"/>
      <c r="J38" s="16"/>
      <c r="K38" s="15"/>
      <c r="L38" s="16"/>
      <c r="M38" s="15"/>
      <c r="N38" s="15"/>
      <c r="O38" s="15"/>
      <c r="P38" s="17"/>
      <c r="Q38" s="3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2013-11-25T12:27:48Z</dcterms:modified>
  <cp:category/>
  <cp:version/>
  <cp:contentType/>
  <cp:contentStatus/>
</cp:coreProperties>
</file>