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16" windowWidth="19440" windowHeight="583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<sst xmlns="http://schemas.openxmlformats.org/spreadsheetml/2006/main" count="256" uniqueCount="91">
  <si>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</si>
  <si>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</si>
  <si>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</si>
  <si>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</si>
  <si>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</si>
  <si>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</si>
  <si>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</si>
  <si>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</si>
  <si>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</si>
  <si>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</si>
  <si>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</si>
  <si>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</si>
  <si>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</si>
  <si>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</si>
  <si>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</si>
  <si>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</si>
  <si>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</si>
  <si>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</si>
  <si>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</si>
  <si>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</si>
  <si>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</si>
  <si>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</si>
  <si>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</si>
  <si>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</si>
  <si>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</si>
  <si>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</si>
  <si>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</si>
  <si>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</si>
  <si>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</si>
  <si>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</si>
  <si>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</si>
  <si>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</si>
  <si>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</si>
  <si>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</si>
  <si>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</si>
  <si>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</si>
  <si>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</si>
  <si>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</si>
  <si>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</si>
  <si>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</si>
  <si>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</si>
  <si>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</si>
  <si>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</si>
  <si>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</si>
  <si>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</si>
  <si>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</si>
  <si>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</si>
  <si>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</si>
  <si>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</si>
  <si>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</si>
  <si>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</si>
  <si>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CF</t>
  </si>
  <si>
    <t>SONY</t>
  </si>
  <si>
    <t>INTOUCHABLES</t>
  </si>
  <si>
    <t>PRIJATELJA</t>
  </si>
  <si>
    <t>PAR</t>
  </si>
  <si>
    <t>WB</t>
  </si>
  <si>
    <t>ICE AGE 4: CONTINENTAL DRIFT</t>
  </si>
  <si>
    <t>LEDENA DOBA 4: CELINSKI PREMIKI</t>
  </si>
  <si>
    <t>AMAZING SPIDER-MAN 3D</t>
  </si>
  <si>
    <t>NEVERJETNI SPIDER-MAN 3D</t>
  </si>
  <si>
    <t>THE DARK KNIGHT RISES</t>
  </si>
  <si>
    <t>VZPON VITEZA TEME</t>
  </si>
  <si>
    <t>HYSTERIA</t>
  </si>
  <si>
    <t>HISTERIJA</t>
  </si>
  <si>
    <t>TED</t>
  </si>
  <si>
    <t>TOTAL RECALL</t>
  </si>
  <si>
    <t>POPOLNI SPOMIN</t>
  </si>
  <si>
    <t>MADAGASCAR 3</t>
  </si>
  <si>
    <t>MADAGASKAR 3</t>
  </si>
  <si>
    <t>MOONRISE KINGDOM</t>
  </si>
  <si>
    <t>KRALJESTVO VZHAJAJOČE LUNE</t>
  </si>
  <si>
    <t>2 DAYS IN NEW YORK</t>
  </si>
  <si>
    <t>2 DNI V NEW YORKU</t>
  </si>
  <si>
    <t>EXPENDABLES 2</t>
  </si>
  <si>
    <t>PLAČANCI 2</t>
  </si>
  <si>
    <t>LARIN IZBOR: IZGUBLJENI PRINC</t>
  </si>
  <si>
    <t>LARINA IZBIRA: IZGUBLJENI PRINC</t>
  </si>
  <si>
    <t>THE BOURNE LEGACY</t>
  </si>
  <si>
    <t>BOURNOVA ZAPUŠČINA</t>
  </si>
  <si>
    <t>30 - Aug</t>
  </si>
  <si>
    <t>05 - Sep</t>
  </si>
  <si>
    <t>31 - Aug</t>
  </si>
  <si>
    <t>02 - Sep</t>
  </si>
  <si>
    <t>THAT'S MY BOY</t>
  </si>
  <si>
    <t>STARI JE NOR</t>
  </si>
  <si>
    <t>COSMOPOLIS</t>
  </si>
  <si>
    <t>KOZMOPOLIS</t>
  </si>
  <si>
    <t>STEP UP REVOLUTION</t>
  </si>
  <si>
    <t>ODPLEŠI SVOJE SANJE 4</t>
  </si>
  <si>
    <t>PARANORMAN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</si>
</sst>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B14" sqref="B1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82</v>
      </c>
      <c r="L4" s="20"/>
      <c r="M4" s="82" t="s">
        <v>83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80</v>
      </c>
      <c r="L5" s="7"/>
      <c r="M5" s="83" t="s">
        <v>81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41158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68</v>
      </c>
      <c r="D14" s="4" t="s">
        <v>69</v>
      </c>
      <c r="E14" s="15" t="s">
        <v>55</v>
      </c>
      <c r="F14" s="15" t="s">
        <v>36</v>
      </c>
      <c r="G14" s="37">
        <v>4</v>
      </c>
      <c r="H14" s="37">
        <v>22</v>
      </c>
      <c r="I14" s="22">
        <v>53795</v>
      </c>
      <c r="J14" s="22">
        <v>48398</v>
      </c>
      <c r="K14" s="99">
        <v>10399</v>
      </c>
      <c r="L14" s="99">
        <v>9282</v>
      </c>
      <c r="M14" s="64">
        <f>(I14/J14*100)-100</f>
        <v>11.151287243274524</v>
      </c>
      <c r="N14" s="14">
        <f aca="true" t="shared" si="0" ref="N14:N30">I14/H14</f>
        <v>2445.2272727272725</v>
      </c>
      <c r="O14" s="73">
        <v>22</v>
      </c>
      <c r="P14" s="14">
        <v>72188</v>
      </c>
      <c r="Q14" s="14">
        <v>89390</v>
      </c>
      <c r="R14" s="14">
        <v>15224</v>
      </c>
      <c r="S14" s="14">
        <v>19406</v>
      </c>
      <c r="T14" s="64">
        <f>(P14/Q14*100)-100</f>
        <v>-19.243763284483734</v>
      </c>
      <c r="U14" s="75">
        <v>352547</v>
      </c>
      <c r="V14" s="14">
        <f aca="true" t="shared" si="1" ref="V14:V30">P14/O14</f>
        <v>3281.2727272727275</v>
      </c>
      <c r="W14" s="75">
        <f aca="true" t="shared" si="2" ref="W14:W30">SUM(U14,P14)</f>
        <v>424735</v>
      </c>
      <c r="X14" s="75">
        <v>78082</v>
      </c>
      <c r="Y14" s="76">
        <f aca="true" t="shared" si="3" ref="Y14:Y30">SUM(X14,R14)</f>
        <v>93306</v>
      </c>
    </row>
    <row r="15" spans="1:25" ht="12.75">
      <c r="A15" s="72">
        <v>2</v>
      </c>
      <c r="B15" s="72" t="s">
        <v>50</v>
      </c>
      <c r="C15" s="4" t="s">
        <v>88</v>
      </c>
      <c r="D15" s="4" t="s">
        <v>89</v>
      </c>
      <c r="E15" s="15" t="s">
        <v>47</v>
      </c>
      <c r="F15" s="15" t="s">
        <v>42</v>
      </c>
      <c r="G15" s="37">
        <v>1</v>
      </c>
      <c r="H15" s="37">
        <v>10</v>
      </c>
      <c r="I15" s="14">
        <v>20066</v>
      </c>
      <c r="J15" s="14"/>
      <c r="K15" s="96">
        <v>3530</v>
      </c>
      <c r="L15" s="96"/>
      <c r="M15" s="64"/>
      <c r="N15" s="14">
        <f t="shared" si="0"/>
        <v>2006.6</v>
      </c>
      <c r="O15" s="38">
        <v>10</v>
      </c>
      <c r="P15" s="14">
        <v>30543</v>
      </c>
      <c r="Q15" s="14"/>
      <c r="R15" s="14">
        <v>6021</v>
      </c>
      <c r="S15" s="14"/>
      <c r="T15" s="64"/>
      <c r="U15" s="75">
        <v>26014</v>
      </c>
      <c r="V15" s="14">
        <f t="shared" si="1"/>
        <v>3054.3</v>
      </c>
      <c r="W15" s="75">
        <f t="shared" si="2"/>
        <v>56557</v>
      </c>
      <c r="X15" s="75">
        <v>5378</v>
      </c>
      <c r="Y15" s="76">
        <f t="shared" si="3"/>
        <v>11399</v>
      </c>
    </row>
    <row r="16" spans="1:25" ht="12.75">
      <c r="A16" s="72">
        <v>3</v>
      </c>
      <c r="B16" s="72">
        <v>2</v>
      </c>
      <c r="C16" s="4" t="s">
        <v>65</v>
      </c>
      <c r="D16" s="4" t="s">
        <v>65</v>
      </c>
      <c r="E16" s="15" t="s">
        <v>46</v>
      </c>
      <c r="F16" s="15" t="s">
        <v>36</v>
      </c>
      <c r="G16" s="37">
        <v>5</v>
      </c>
      <c r="H16" s="37">
        <v>8</v>
      </c>
      <c r="I16" s="24">
        <v>19085</v>
      </c>
      <c r="J16" s="24">
        <v>18843</v>
      </c>
      <c r="K16" s="24">
        <v>3832</v>
      </c>
      <c r="L16" s="24">
        <v>3724</v>
      </c>
      <c r="M16" s="64">
        <f>(I16/J16*100)-100</f>
        <v>1.28429655575016</v>
      </c>
      <c r="N16" s="14">
        <f t="shared" si="0"/>
        <v>2385.625</v>
      </c>
      <c r="O16" s="38">
        <v>8</v>
      </c>
      <c r="P16" s="14">
        <v>27950</v>
      </c>
      <c r="Q16" s="14">
        <v>36131</v>
      </c>
      <c r="R16" s="14">
        <v>6277</v>
      </c>
      <c r="S16" s="14">
        <v>8183</v>
      </c>
      <c r="T16" s="64">
        <f>(P16/Q16*100)-100</f>
        <v>-22.642606072347846</v>
      </c>
      <c r="U16" s="75">
        <v>204252</v>
      </c>
      <c r="V16" s="14">
        <f t="shared" si="1"/>
        <v>3493.75</v>
      </c>
      <c r="W16" s="75">
        <f t="shared" si="2"/>
        <v>232202</v>
      </c>
      <c r="X16" s="75">
        <v>46896</v>
      </c>
      <c r="Y16" s="76">
        <f t="shared" si="3"/>
        <v>53173</v>
      </c>
    </row>
    <row r="17" spans="1:25" ht="12.75">
      <c r="A17" s="72">
        <v>4</v>
      </c>
      <c r="B17" s="72">
        <v>4</v>
      </c>
      <c r="C17" s="86" t="s">
        <v>57</v>
      </c>
      <c r="D17" s="86" t="s">
        <v>58</v>
      </c>
      <c r="E17" s="15" t="s">
        <v>49</v>
      </c>
      <c r="F17" s="15" t="s">
        <v>42</v>
      </c>
      <c r="G17" s="37">
        <v>9</v>
      </c>
      <c r="H17" s="37">
        <v>30</v>
      </c>
      <c r="I17" s="24">
        <v>21722</v>
      </c>
      <c r="J17" s="24">
        <v>22022</v>
      </c>
      <c r="K17" s="24">
        <v>4291</v>
      </c>
      <c r="L17" s="24">
        <v>4397</v>
      </c>
      <c r="M17" s="64">
        <f>(I17/J17*100)-100</f>
        <v>-1.3622740895468155</v>
      </c>
      <c r="N17" s="14">
        <f t="shared" si="0"/>
        <v>724.0666666666667</v>
      </c>
      <c r="O17" s="37">
        <v>30</v>
      </c>
      <c r="P17" s="14">
        <v>27523</v>
      </c>
      <c r="Q17" s="14">
        <v>30950</v>
      </c>
      <c r="R17" s="14">
        <v>5798</v>
      </c>
      <c r="S17" s="14">
        <v>6600</v>
      </c>
      <c r="T17" s="64">
        <f>(P17/Q17*100)-100</f>
        <v>-11.072697899838445</v>
      </c>
      <c r="U17" s="94">
        <v>771729</v>
      </c>
      <c r="V17" s="14">
        <f t="shared" si="1"/>
        <v>917.4333333333333</v>
      </c>
      <c r="W17" s="75">
        <f t="shared" si="2"/>
        <v>799252</v>
      </c>
      <c r="X17" s="75">
        <v>165337</v>
      </c>
      <c r="Y17" s="76">
        <f t="shared" si="3"/>
        <v>171135</v>
      </c>
    </row>
    <row r="18" spans="1:25" ht="13.5" customHeight="1">
      <c r="A18" s="72">
        <v>5</v>
      </c>
      <c r="B18" s="72">
        <v>3</v>
      </c>
      <c r="C18" s="4" t="s">
        <v>74</v>
      </c>
      <c r="D18" s="4" t="s">
        <v>75</v>
      </c>
      <c r="E18" s="15" t="s">
        <v>47</v>
      </c>
      <c r="F18" s="15" t="s">
        <v>42</v>
      </c>
      <c r="G18" s="37">
        <v>3</v>
      </c>
      <c r="H18" s="37">
        <v>6</v>
      </c>
      <c r="I18" s="14">
        <v>18563</v>
      </c>
      <c r="J18" s="14">
        <v>22127</v>
      </c>
      <c r="K18" s="24">
        <v>3645</v>
      </c>
      <c r="L18" s="24">
        <v>4381</v>
      </c>
      <c r="M18" s="64">
        <f>(I18/J18*100)-100</f>
        <v>-16.107018574592118</v>
      </c>
      <c r="N18" s="14">
        <f t="shared" si="0"/>
        <v>3093.8333333333335</v>
      </c>
      <c r="O18" s="73">
        <v>6</v>
      </c>
      <c r="P18" s="14">
        <v>26097</v>
      </c>
      <c r="Q18" s="14">
        <v>32473</v>
      </c>
      <c r="R18" s="14">
        <v>5695</v>
      </c>
      <c r="S18" s="14">
        <v>7399</v>
      </c>
      <c r="T18" s="64">
        <f>(P18/Q18*100)-100</f>
        <v>-19.634773504141904</v>
      </c>
      <c r="U18" s="75">
        <v>77452</v>
      </c>
      <c r="V18" s="14">
        <f t="shared" si="1"/>
        <v>4349.5</v>
      </c>
      <c r="W18" s="75">
        <f t="shared" si="2"/>
        <v>103549</v>
      </c>
      <c r="X18" s="75">
        <v>17359</v>
      </c>
      <c r="Y18" s="76">
        <f t="shared" si="3"/>
        <v>23054</v>
      </c>
    </row>
    <row r="19" spans="1:25" ht="12.75">
      <c r="A19" s="72">
        <v>6</v>
      </c>
      <c r="B19" s="72" t="s">
        <v>50</v>
      </c>
      <c r="C19" s="4" t="s">
        <v>84</v>
      </c>
      <c r="D19" s="4" t="s">
        <v>85</v>
      </c>
      <c r="E19" s="15" t="s">
        <v>52</v>
      </c>
      <c r="F19" s="15" t="s">
        <v>51</v>
      </c>
      <c r="G19" s="37">
        <v>1</v>
      </c>
      <c r="H19" s="37">
        <v>5</v>
      </c>
      <c r="I19" s="92">
        <v>15641</v>
      </c>
      <c r="J19" s="92"/>
      <c r="K19" s="99">
        <v>3099</v>
      </c>
      <c r="L19" s="99"/>
      <c r="M19" s="64"/>
      <c r="N19" s="14">
        <f t="shared" si="0"/>
        <v>3128.2</v>
      </c>
      <c r="O19" s="73">
        <v>5</v>
      </c>
      <c r="P19" s="22">
        <v>21873</v>
      </c>
      <c r="Q19" s="22"/>
      <c r="R19" s="22">
        <v>4901</v>
      </c>
      <c r="S19" s="22"/>
      <c r="T19" s="64"/>
      <c r="U19" s="75">
        <v>793</v>
      </c>
      <c r="V19" s="14">
        <f t="shared" si="1"/>
        <v>4374.6</v>
      </c>
      <c r="W19" s="75">
        <f t="shared" si="2"/>
        <v>22666</v>
      </c>
      <c r="X19" s="75">
        <v>164</v>
      </c>
      <c r="Y19" s="76">
        <f t="shared" si="3"/>
        <v>5065</v>
      </c>
    </row>
    <row r="20" spans="1:25" ht="12.75">
      <c r="A20" s="72">
        <v>7</v>
      </c>
      <c r="B20" s="72">
        <v>5</v>
      </c>
      <c r="C20" s="4" t="s">
        <v>78</v>
      </c>
      <c r="D20" s="4" t="s">
        <v>79</v>
      </c>
      <c r="E20" s="15" t="s">
        <v>46</v>
      </c>
      <c r="F20" s="15" t="s">
        <v>36</v>
      </c>
      <c r="G20" s="37">
        <v>2</v>
      </c>
      <c r="H20" s="37">
        <v>8</v>
      </c>
      <c r="I20" s="24">
        <v>13426</v>
      </c>
      <c r="J20" s="24">
        <v>15132</v>
      </c>
      <c r="K20" s="14">
        <v>2514</v>
      </c>
      <c r="L20" s="14">
        <v>2847</v>
      </c>
      <c r="M20" s="64">
        <f>(I20/J20*100)-100</f>
        <v>-11.27412106793551</v>
      </c>
      <c r="N20" s="14">
        <f t="shared" si="0"/>
        <v>1678.25</v>
      </c>
      <c r="O20" s="73">
        <v>8</v>
      </c>
      <c r="P20" s="22">
        <v>18660</v>
      </c>
      <c r="Q20" s="22">
        <v>24725</v>
      </c>
      <c r="R20" s="22">
        <v>3891</v>
      </c>
      <c r="S20" s="22">
        <v>5171</v>
      </c>
      <c r="T20" s="64">
        <f>(P20/Q20*100)-100</f>
        <v>-24.52982810920122</v>
      </c>
      <c r="U20" s="75">
        <v>27078</v>
      </c>
      <c r="V20" s="14">
        <f t="shared" si="1"/>
        <v>2332.5</v>
      </c>
      <c r="W20" s="75">
        <f t="shared" si="2"/>
        <v>45738</v>
      </c>
      <c r="X20" s="75">
        <v>5752</v>
      </c>
      <c r="Y20" s="76">
        <f t="shared" si="3"/>
        <v>9643</v>
      </c>
    </row>
    <row r="21" spans="1:25" ht="12.75">
      <c r="A21" s="72">
        <v>8</v>
      </c>
      <c r="B21" s="72">
        <v>6</v>
      </c>
      <c r="C21" s="4" t="s">
        <v>76</v>
      </c>
      <c r="D21" s="4" t="s">
        <v>77</v>
      </c>
      <c r="E21" s="15" t="s">
        <v>47</v>
      </c>
      <c r="F21" s="15" t="s">
        <v>51</v>
      </c>
      <c r="G21" s="37">
        <v>3</v>
      </c>
      <c r="H21" s="37">
        <v>10</v>
      </c>
      <c r="I21" s="14">
        <v>6741</v>
      </c>
      <c r="J21" s="14">
        <v>9546</v>
      </c>
      <c r="K21" s="22">
        <v>1344</v>
      </c>
      <c r="L21" s="22">
        <v>1900</v>
      </c>
      <c r="M21" s="64">
        <f>(I21/J21*100)-100</f>
        <v>-29.384035197988695</v>
      </c>
      <c r="N21" s="14">
        <f t="shared" si="0"/>
        <v>674.1</v>
      </c>
      <c r="O21" s="37">
        <v>10</v>
      </c>
      <c r="P21" s="22">
        <v>10361</v>
      </c>
      <c r="Q21" s="22">
        <v>19566</v>
      </c>
      <c r="R21" s="22">
        <v>2303</v>
      </c>
      <c r="S21" s="22">
        <v>4519</v>
      </c>
      <c r="T21" s="64">
        <f>(P21/Q21*100)-100</f>
        <v>-47.045895941940095</v>
      </c>
      <c r="U21" s="75">
        <v>56614</v>
      </c>
      <c r="V21" s="14">
        <f t="shared" si="1"/>
        <v>1036.1</v>
      </c>
      <c r="W21" s="75">
        <f t="shared" si="2"/>
        <v>66975</v>
      </c>
      <c r="X21" s="75">
        <v>13301</v>
      </c>
      <c r="Y21" s="76">
        <f t="shared" si="3"/>
        <v>15604</v>
      </c>
    </row>
    <row r="22" spans="1:25" ht="12.75">
      <c r="A22" s="72">
        <v>9</v>
      </c>
      <c r="B22" s="72">
        <v>7</v>
      </c>
      <c r="C22" s="86" t="s">
        <v>61</v>
      </c>
      <c r="D22" s="86" t="s">
        <v>62</v>
      </c>
      <c r="E22" s="15" t="s">
        <v>56</v>
      </c>
      <c r="F22" s="15" t="s">
        <v>42</v>
      </c>
      <c r="G22" s="37">
        <v>6</v>
      </c>
      <c r="H22" s="37">
        <v>11</v>
      </c>
      <c r="I22" s="24">
        <v>4793</v>
      </c>
      <c r="J22" s="24">
        <v>6093</v>
      </c>
      <c r="K22" s="24">
        <v>906</v>
      </c>
      <c r="L22" s="24">
        <v>1165</v>
      </c>
      <c r="M22" s="64">
        <f>(I22/J22*100)-100</f>
        <v>-21.33595929755458</v>
      </c>
      <c r="N22" s="14">
        <f t="shared" si="0"/>
        <v>435.72727272727275</v>
      </c>
      <c r="O22" s="73">
        <v>11</v>
      </c>
      <c r="P22" s="14">
        <v>7065</v>
      </c>
      <c r="Q22" s="14">
        <v>9980</v>
      </c>
      <c r="R22" s="14">
        <v>1469</v>
      </c>
      <c r="S22" s="14">
        <v>2035</v>
      </c>
      <c r="T22" s="64">
        <f>(P22/Q22*100)-100</f>
        <v>-29.208416833667343</v>
      </c>
      <c r="U22" s="75">
        <v>196765</v>
      </c>
      <c r="V22" s="14">
        <f t="shared" si="1"/>
        <v>642.2727272727273</v>
      </c>
      <c r="W22" s="75">
        <f t="shared" si="2"/>
        <v>203830</v>
      </c>
      <c r="X22" s="75">
        <v>42676</v>
      </c>
      <c r="Y22" s="76">
        <f t="shared" si="3"/>
        <v>44145</v>
      </c>
    </row>
    <row r="23" spans="1:25" ht="12.75">
      <c r="A23" s="72">
        <v>10</v>
      </c>
      <c r="B23" s="72" t="s">
        <v>50</v>
      </c>
      <c r="C23" s="4" t="s">
        <v>90</v>
      </c>
      <c r="D23" s="4" t="s">
        <v>90</v>
      </c>
      <c r="E23" s="15" t="s">
        <v>46</v>
      </c>
      <c r="F23" s="15" t="s">
        <v>36</v>
      </c>
      <c r="G23" s="37">
        <v>1</v>
      </c>
      <c r="H23" s="37">
        <v>10</v>
      </c>
      <c r="I23" s="24">
        <v>4726</v>
      </c>
      <c r="J23" s="24"/>
      <c r="K23" s="24">
        <v>912</v>
      </c>
      <c r="L23" s="24"/>
      <c r="M23" s="64"/>
      <c r="N23" s="14">
        <f t="shared" si="0"/>
        <v>472.6</v>
      </c>
      <c r="O23" s="38">
        <v>10</v>
      </c>
      <c r="P23" s="14">
        <v>6842</v>
      </c>
      <c r="Q23" s="14"/>
      <c r="R23" s="14">
        <v>1456</v>
      </c>
      <c r="S23" s="14"/>
      <c r="T23" s="64"/>
      <c r="U23" s="75"/>
      <c r="V23" s="14">
        <f t="shared" si="1"/>
        <v>684.2</v>
      </c>
      <c r="W23" s="75">
        <f t="shared" si="2"/>
        <v>6842</v>
      </c>
      <c r="X23" s="77"/>
      <c r="Y23" s="76">
        <f t="shared" si="3"/>
        <v>1456</v>
      </c>
    </row>
    <row r="24" spans="1:25" ht="12.75">
      <c r="A24" s="72">
        <v>11</v>
      </c>
      <c r="B24" s="72">
        <v>9</v>
      </c>
      <c r="C24" s="4" t="s">
        <v>66</v>
      </c>
      <c r="D24" s="4" t="s">
        <v>67</v>
      </c>
      <c r="E24" s="15" t="s">
        <v>52</v>
      </c>
      <c r="F24" s="15" t="s">
        <v>51</v>
      </c>
      <c r="G24" s="37">
        <v>4</v>
      </c>
      <c r="H24" s="37">
        <v>7</v>
      </c>
      <c r="I24" s="24">
        <v>3146</v>
      </c>
      <c r="J24" s="24">
        <v>3305</v>
      </c>
      <c r="K24" s="100">
        <v>617</v>
      </c>
      <c r="L24" s="100">
        <v>654</v>
      </c>
      <c r="M24" s="64">
        <f>(I24/J24*100)-100</f>
        <v>-4.810892586989411</v>
      </c>
      <c r="N24" s="14">
        <f t="shared" si="0"/>
        <v>449.42857142857144</v>
      </c>
      <c r="O24" s="73">
        <v>7</v>
      </c>
      <c r="P24" s="74">
        <v>4809</v>
      </c>
      <c r="Q24" s="74">
        <v>5917</v>
      </c>
      <c r="R24" s="74">
        <v>1072</v>
      </c>
      <c r="S24" s="74">
        <v>1359</v>
      </c>
      <c r="T24" s="64">
        <f>(P24/Q24*100)-100</f>
        <v>-18.725705594051036</v>
      </c>
      <c r="U24" s="75">
        <v>35916</v>
      </c>
      <c r="V24" s="14">
        <f t="shared" si="1"/>
        <v>687</v>
      </c>
      <c r="W24" s="75">
        <f t="shared" si="2"/>
        <v>40725</v>
      </c>
      <c r="X24" s="77">
        <v>8206</v>
      </c>
      <c r="Y24" s="76">
        <f t="shared" si="3"/>
        <v>9278</v>
      </c>
    </row>
    <row r="25" spans="1:25" ht="12.75" customHeight="1">
      <c r="A25" s="72">
        <v>12</v>
      </c>
      <c r="B25" s="72">
        <v>8</v>
      </c>
      <c r="C25" s="4" t="s">
        <v>70</v>
      </c>
      <c r="D25" s="4" t="s">
        <v>71</v>
      </c>
      <c r="E25" s="15" t="s">
        <v>47</v>
      </c>
      <c r="F25" s="15" t="s">
        <v>48</v>
      </c>
      <c r="G25" s="37">
        <v>3</v>
      </c>
      <c r="H25" s="37">
        <v>1</v>
      </c>
      <c r="I25" s="24">
        <v>2677</v>
      </c>
      <c r="J25" s="24">
        <v>2883</v>
      </c>
      <c r="K25" s="100">
        <v>571</v>
      </c>
      <c r="L25" s="100">
        <v>610</v>
      </c>
      <c r="M25" s="64">
        <f>(I25/J25*100)-100</f>
        <v>-7.145334720776958</v>
      </c>
      <c r="N25" s="14">
        <f t="shared" si="0"/>
        <v>2677</v>
      </c>
      <c r="O25" s="38">
        <v>1</v>
      </c>
      <c r="P25" s="14">
        <v>4737</v>
      </c>
      <c r="Q25" s="14">
        <v>5943</v>
      </c>
      <c r="R25" s="24">
        <v>1049</v>
      </c>
      <c r="S25" s="24">
        <v>1293</v>
      </c>
      <c r="T25" s="64">
        <f>(P25/Q25*100)-100</f>
        <v>-20.29278142352348</v>
      </c>
      <c r="U25" s="77">
        <v>15438</v>
      </c>
      <c r="V25" s="14">
        <f t="shared" si="1"/>
        <v>4737</v>
      </c>
      <c r="W25" s="75">
        <f t="shared" si="2"/>
        <v>20175</v>
      </c>
      <c r="X25" s="75">
        <v>3478</v>
      </c>
      <c r="Y25" s="76">
        <f t="shared" si="3"/>
        <v>4527</v>
      </c>
    </row>
    <row r="26" spans="1:25" ht="12.75" customHeight="1">
      <c r="A26" s="72">
        <v>13</v>
      </c>
      <c r="B26" s="72">
        <v>10</v>
      </c>
      <c r="C26" s="4" t="s">
        <v>53</v>
      </c>
      <c r="D26" s="4" t="s">
        <v>54</v>
      </c>
      <c r="E26" s="15" t="s">
        <v>47</v>
      </c>
      <c r="F26" s="15" t="s">
        <v>42</v>
      </c>
      <c r="G26" s="37">
        <v>17</v>
      </c>
      <c r="H26" s="37">
        <v>4</v>
      </c>
      <c r="I26" s="14">
        <v>2191</v>
      </c>
      <c r="J26" s="14">
        <v>2063</v>
      </c>
      <c r="K26" s="14">
        <v>424</v>
      </c>
      <c r="L26" s="14">
        <v>399</v>
      </c>
      <c r="M26" s="64">
        <f>(I26/J26*100)-100</f>
        <v>6.2045564711585115</v>
      </c>
      <c r="N26" s="14">
        <f t="shared" si="0"/>
        <v>547.75</v>
      </c>
      <c r="O26" s="73">
        <v>4</v>
      </c>
      <c r="P26" s="14">
        <v>3463</v>
      </c>
      <c r="Q26" s="14">
        <v>3121</v>
      </c>
      <c r="R26" s="14">
        <v>758</v>
      </c>
      <c r="S26" s="14">
        <v>664</v>
      </c>
      <c r="T26" s="64">
        <f>(P26/Q26*100)-100</f>
        <v>10.958026273630253</v>
      </c>
      <c r="U26" s="77">
        <v>72666</v>
      </c>
      <c r="V26" s="14">
        <f t="shared" si="1"/>
        <v>865.75</v>
      </c>
      <c r="W26" s="75">
        <f t="shared" si="2"/>
        <v>76129</v>
      </c>
      <c r="X26" s="75">
        <v>15186</v>
      </c>
      <c r="Y26" s="76">
        <f t="shared" si="3"/>
        <v>15944</v>
      </c>
    </row>
    <row r="27" spans="1:25" ht="12.75">
      <c r="A27" s="72">
        <v>14</v>
      </c>
      <c r="B27" s="72" t="s">
        <v>50</v>
      </c>
      <c r="C27" s="4" t="s">
        <v>86</v>
      </c>
      <c r="D27" s="4" t="s">
        <v>87</v>
      </c>
      <c r="E27" s="15" t="s">
        <v>47</v>
      </c>
      <c r="F27" s="15" t="s">
        <v>42</v>
      </c>
      <c r="G27" s="37">
        <v>1</v>
      </c>
      <c r="H27" s="37">
        <v>1</v>
      </c>
      <c r="I27" s="24">
        <v>1393</v>
      </c>
      <c r="J27" s="24"/>
      <c r="K27" s="14">
        <v>303</v>
      </c>
      <c r="L27" s="14"/>
      <c r="M27" s="64"/>
      <c r="N27" s="14">
        <f t="shared" si="0"/>
        <v>1393</v>
      </c>
      <c r="O27" s="38">
        <v>1</v>
      </c>
      <c r="P27" s="14">
        <v>2652</v>
      </c>
      <c r="Q27" s="14"/>
      <c r="R27" s="14">
        <v>730</v>
      </c>
      <c r="S27" s="14"/>
      <c r="T27" s="64"/>
      <c r="U27" s="75">
        <v>2960</v>
      </c>
      <c r="V27" s="14">
        <f t="shared" si="1"/>
        <v>2652</v>
      </c>
      <c r="W27" s="75">
        <f t="shared" si="2"/>
        <v>5612</v>
      </c>
      <c r="X27" s="77">
        <v>640</v>
      </c>
      <c r="Y27" s="76">
        <f t="shared" si="3"/>
        <v>1370</v>
      </c>
    </row>
    <row r="28" spans="1:25" ht="12.75">
      <c r="A28" s="72">
        <v>15</v>
      </c>
      <c r="B28" s="72">
        <v>12</v>
      </c>
      <c r="C28" s="4" t="s">
        <v>72</v>
      </c>
      <c r="D28" s="4" t="s">
        <v>73</v>
      </c>
      <c r="E28" s="15" t="s">
        <v>47</v>
      </c>
      <c r="F28" s="15" t="s">
        <v>48</v>
      </c>
      <c r="G28" s="37">
        <v>3</v>
      </c>
      <c r="H28" s="37">
        <v>2</v>
      </c>
      <c r="I28" s="24">
        <v>1815</v>
      </c>
      <c r="J28" s="24">
        <v>959</v>
      </c>
      <c r="K28" s="14">
        <v>351</v>
      </c>
      <c r="L28" s="14">
        <v>198</v>
      </c>
      <c r="M28" s="64">
        <f>(I28/J28*100)-100</f>
        <v>89.25964546402503</v>
      </c>
      <c r="N28" s="14">
        <f t="shared" si="0"/>
        <v>907.5</v>
      </c>
      <c r="O28" s="73">
        <v>2</v>
      </c>
      <c r="P28" s="14">
        <v>2615</v>
      </c>
      <c r="Q28" s="14">
        <v>1333</v>
      </c>
      <c r="R28" s="14">
        <v>542</v>
      </c>
      <c r="S28" s="14">
        <v>291</v>
      </c>
      <c r="T28" s="64">
        <f>(P28/Q28*100)-100</f>
        <v>96.17404351087774</v>
      </c>
      <c r="U28" s="75">
        <v>8828</v>
      </c>
      <c r="V28" s="14">
        <f t="shared" si="1"/>
        <v>1307.5</v>
      </c>
      <c r="W28" s="75">
        <f t="shared" si="2"/>
        <v>11443</v>
      </c>
      <c r="X28" s="77">
        <v>1886</v>
      </c>
      <c r="Y28" s="76">
        <f t="shared" si="3"/>
        <v>2428</v>
      </c>
    </row>
    <row r="29" spans="1:25" ht="12.75">
      <c r="A29" s="72">
        <v>16</v>
      </c>
      <c r="B29" s="72">
        <v>13</v>
      </c>
      <c r="C29" s="4" t="s">
        <v>63</v>
      </c>
      <c r="D29" s="4" t="s">
        <v>64</v>
      </c>
      <c r="E29" s="15" t="s">
        <v>47</v>
      </c>
      <c r="F29" s="15" t="s">
        <v>48</v>
      </c>
      <c r="G29" s="37">
        <v>6</v>
      </c>
      <c r="H29" s="37">
        <v>2</v>
      </c>
      <c r="I29" s="24">
        <v>871</v>
      </c>
      <c r="J29" s="24">
        <v>623</v>
      </c>
      <c r="K29" s="24">
        <v>166</v>
      </c>
      <c r="L29" s="24">
        <v>120</v>
      </c>
      <c r="M29" s="64">
        <f>(I29/J29*100)-100</f>
        <v>39.807383627608345</v>
      </c>
      <c r="N29" s="14">
        <f t="shared" si="0"/>
        <v>435.5</v>
      </c>
      <c r="O29" s="37">
        <v>2</v>
      </c>
      <c r="P29" s="14">
        <v>1289</v>
      </c>
      <c r="Q29" s="14">
        <v>1135</v>
      </c>
      <c r="R29" s="14">
        <v>275</v>
      </c>
      <c r="S29" s="14">
        <v>227</v>
      </c>
      <c r="T29" s="64">
        <f>(P29/Q29*100)-100</f>
        <v>13.568281938325995</v>
      </c>
      <c r="U29" s="75">
        <v>11607</v>
      </c>
      <c r="V29" s="14">
        <f t="shared" si="1"/>
        <v>644.5</v>
      </c>
      <c r="W29" s="75">
        <f t="shared" si="2"/>
        <v>12896</v>
      </c>
      <c r="X29" s="77">
        <v>2475</v>
      </c>
      <c r="Y29" s="76">
        <f t="shared" si="3"/>
        <v>2750</v>
      </c>
    </row>
    <row r="30" spans="1:25" ht="12.75">
      <c r="A30" s="72">
        <v>17</v>
      </c>
      <c r="B30" s="72">
        <v>11</v>
      </c>
      <c r="C30" s="4" t="s">
        <v>59</v>
      </c>
      <c r="D30" s="4" t="s">
        <v>60</v>
      </c>
      <c r="E30" s="15" t="s">
        <v>52</v>
      </c>
      <c r="F30" s="15" t="s">
        <v>51</v>
      </c>
      <c r="G30" s="37">
        <v>8</v>
      </c>
      <c r="H30" s="37">
        <v>14</v>
      </c>
      <c r="I30" s="24">
        <v>737</v>
      </c>
      <c r="J30" s="24">
        <v>999</v>
      </c>
      <c r="K30" s="14">
        <v>150</v>
      </c>
      <c r="L30" s="14">
        <v>212</v>
      </c>
      <c r="M30" s="64">
        <f>(I30/J30*100)-100</f>
        <v>-26.226226226226217</v>
      </c>
      <c r="N30" s="14">
        <f t="shared" si="0"/>
        <v>52.642857142857146</v>
      </c>
      <c r="O30" s="73">
        <v>14</v>
      </c>
      <c r="P30" s="22">
        <v>876</v>
      </c>
      <c r="Q30" s="22">
        <v>1434</v>
      </c>
      <c r="R30" s="22">
        <v>198</v>
      </c>
      <c r="S30" s="22">
        <v>307</v>
      </c>
      <c r="T30" s="64">
        <f>(P30/Q30*100)-100</f>
        <v>-38.91213389121339</v>
      </c>
      <c r="U30" s="75">
        <v>125457</v>
      </c>
      <c r="V30" s="14">
        <f t="shared" si="1"/>
        <v>62.57142857142857</v>
      </c>
      <c r="W30" s="75">
        <f t="shared" si="2"/>
        <v>126333</v>
      </c>
      <c r="X30" s="75">
        <v>25946</v>
      </c>
      <c r="Y30" s="76">
        <f t="shared" si="3"/>
        <v>26144</v>
      </c>
    </row>
    <row r="31" spans="1:25" ht="12.75">
      <c r="A31" s="72">
        <v>18</v>
      </c>
      <c r="B31" s="72"/>
      <c r="C31" s="97"/>
      <c r="D31" s="4"/>
      <c r="E31" s="15"/>
      <c r="F31" s="15"/>
      <c r="G31" s="37"/>
      <c r="H31" s="37"/>
      <c r="I31" s="24"/>
      <c r="J31" s="24"/>
      <c r="K31" s="95"/>
      <c r="L31" s="95"/>
      <c r="M31" s="64"/>
      <c r="N31" s="14"/>
      <c r="O31" s="73"/>
      <c r="P31" s="22"/>
      <c r="Q31" s="22"/>
      <c r="R31" s="22"/>
      <c r="S31" s="22"/>
      <c r="T31" s="64"/>
      <c r="U31" s="93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98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151</v>
      </c>
      <c r="I34" s="31">
        <f>SUM(I14:I33)</f>
        <v>191388</v>
      </c>
      <c r="J34" s="31">
        <v>232940</v>
      </c>
      <c r="K34" s="31">
        <f>SUM(K14:K33)</f>
        <v>37054</v>
      </c>
      <c r="L34" s="31">
        <v>44683</v>
      </c>
      <c r="M34" s="68">
        <f>(I34/J34*100)-100</f>
        <v>-17.838069889241865</v>
      </c>
      <c r="N34" s="32">
        <f>I34/H34</f>
        <v>1267.4701986754967</v>
      </c>
      <c r="O34" s="34">
        <f>SUM(O14:O33)</f>
        <v>151</v>
      </c>
      <c r="P34" s="31">
        <f>SUM(P14:P33)</f>
        <v>269543</v>
      </c>
      <c r="Q34" s="31">
        <v>348995</v>
      </c>
      <c r="R34" s="31">
        <f>SUM(R14:R33)</f>
        <v>57659</v>
      </c>
      <c r="S34" s="31">
        <v>70166</v>
      </c>
      <c r="T34" s="68">
        <f>(P34/Q34*100)-100</f>
        <v>-22.765942205475724</v>
      </c>
      <c r="U34" s="78">
        <f>SUM(U14:U33)</f>
        <v>1986116</v>
      </c>
      <c r="V34" s="32">
        <f>P34/O34</f>
        <v>1785.0529801324503</v>
      </c>
      <c r="W34" s="90">
        <f>SUM(U34,P34)</f>
        <v>2255659</v>
      </c>
      <c r="X34" s="79">
        <f>SUM(X14:X33)</f>
        <v>432762</v>
      </c>
      <c r="Y34" s="35">
        <f>SUM(Y14:Y33)</f>
        <v>490421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31 - Aug</v>
      </c>
      <c r="L4" s="20"/>
      <c r="M4" s="62" t="str">
        <f>'WEEKLY COMPETITIVE REPORT'!M4</f>
        <v>02 - Sep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30 - Aug</v>
      </c>
      <c r="L5" s="7"/>
      <c r="M5" s="63" t="str">
        <f>'WEEKLY COMPETITIVE REPORT'!M5</f>
        <v>05 - Sep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41158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MADAGASCAR 3</v>
      </c>
      <c r="D14" s="4" t="str">
        <f>'WEEKLY COMPETITIVE REPORT'!D14</f>
        <v>MADAGASKAR 3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4</v>
      </c>
      <c r="H14" s="37">
        <f>'WEEKLY COMPETITIVE REPORT'!H14</f>
        <v>22</v>
      </c>
      <c r="I14" s="14">
        <f>'WEEKLY COMPETITIVE REPORT'!I14/Y4</f>
        <v>66809.48832588177</v>
      </c>
      <c r="J14" s="14">
        <f>'WEEKLY COMPETITIVE REPORT'!J14/Y4</f>
        <v>60106.80576254347</v>
      </c>
      <c r="K14" s="22">
        <f>'WEEKLY COMPETITIVE REPORT'!K14</f>
        <v>10399</v>
      </c>
      <c r="L14" s="22">
        <f>'WEEKLY COMPETITIVE REPORT'!L14</f>
        <v>9282</v>
      </c>
      <c r="M14" s="64">
        <f>'WEEKLY COMPETITIVE REPORT'!M14</f>
        <v>11.151287243274524</v>
      </c>
      <c r="N14" s="14">
        <f aca="true" t="shared" si="0" ref="N14:N20">I14/H14</f>
        <v>3036.794923903717</v>
      </c>
      <c r="O14" s="37">
        <f>'WEEKLY COMPETITIVE REPORT'!O14</f>
        <v>22</v>
      </c>
      <c r="P14" s="14">
        <f>'WEEKLY COMPETITIVE REPORT'!P14/Y4</f>
        <v>89652.260307998</v>
      </c>
      <c r="Q14" s="14">
        <f>'WEEKLY COMPETITIVE REPORT'!Q14/Y4</f>
        <v>111015.89667163437</v>
      </c>
      <c r="R14" s="22">
        <f>'WEEKLY COMPETITIVE REPORT'!R14</f>
        <v>15224</v>
      </c>
      <c r="S14" s="22">
        <f>'WEEKLY COMPETITIVE REPORT'!S14</f>
        <v>19406</v>
      </c>
      <c r="T14" s="64">
        <f>'WEEKLY COMPETITIVE REPORT'!T14</f>
        <v>-19.243763284483734</v>
      </c>
      <c r="U14" s="14">
        <f>'WEEKLY COMPETITIVE REPORT'!U14/Y4</f>
        <v>437837.8042722305</v>
      </c>
      <c r="V14" s="14">
        <f aca="true" t="shared" si="1" ref="V14:V20">P14/O14</f>
        <v>4075.1027412726366</v>
      </c>
      <c r="W14" s="25">
        <f aca="true" t="shared" si="2" ref="W14:W20">P14+U14</f>
        <v>527490.0645802285</v>
      </c>
      <c r="X14" s="22">
        <f>'WEEKLY COMPETITIVE REPORT'!X14</f>
        <v>78082</v>
      </c>
      <c r="Y14" s="56">
        <f>'WEEKLY COMPETITIVE REPORT'!Y14</f>
        <v>93306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STEP UP REVOLUTION</v>
      </c>
      <c r="D15" s="4" t="str">
        <f>'WEEKLY COMPETITIVE REPORT'!D15</f>
        <v>ODPLEŠI SVOJE SANJE 4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10</v>
      </c>
      <c r="I15" s="14">
        <f>'WEEKLY COMPETITIVE REPORT'!I15/Y4</f>
        <v>24920.516641828115</v>
      </c>
      <c r="J15" s="14">
        <f>'WEEKLY COMPETITIVE REPORT'!J15/Y4</f>
        <v>0</v>
      </c>
      <c r="K15" s="22">
        <f>'WEEKLY COMPETITIVE REPORT'!K15</f>
        <v>3530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2492.0516641828117</v>
      </c>
      <c r="O15" s="37">
        <f>'WEEKLY COMPETITIVE REPORT'!O15</f>
        <v>10</v>
      </c>
      <c r="P15" s="14">
        <f>'WEEKLY COMPETITIVE REPORT'!P15/Y4</f>
        <v>37932.19076005961</v>
      </c>
      <c r="Q15" s="14">
        <f>'WEEKLY COMPETITIVE REPORT'!Q15/Y4</f>
        <v>0</v>
      </c>
      <c r="R15" s="22">
        <f>'WEEKLY COMPETITIVE REPORT'!R15</f>
        <v>6021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32307.50124192747</v>
      </c>
      <c r="V15" s="14">
        <f t="shared" si="1"/>
        <v>3793.219076005961</v>
      </c>
      <c r="W15" s="25">
        <f t="shared" si="2"/>
        <v>70239.69200198707</v>
      </c>
      <c r="X15" s="22">
        <f>'WEEKLY COMPETITIVE REPORT'!X15</f>
        <v>5378</v>
      </c>
      <c r="Y15" s="56">
        <f>'WEEKLY COMPETITIVE REPORT'!Y15</f>
        <v>11399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TED</v>
      </c>
      <c r="D16" s="4" t="str">
        <f>'WEEKLY COMPETITIVE REPORT'!D16</f>
        <v>TED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5</v>
      </c>
      <c r="H16" s="37">
        <f>'WEEKLY COMPETITIVE REPORT'!H16</f>
        <v>8</v>
      </c>
      <c r="I16" s="14">
        <f>'WEEKLY COMPETITIVE REPORT'!I16/Y4</f>
        <v>23702.185792349726</v>
      </c>
      <c r="J16" s="14">
        <f>'WEEKLY COMPETITIVE REPORT'!J16/Y4</f>
        <v>23401.639344262294</v>
      </c>
      <c r="K16" s="22">
        <f>'WEEKLY COMPETITIVE REPORT'!K16</f>
        <v>3832</v>
      </c>
      <c r="L16" s="22">
        <f>'WEEKLY COMPETITIVE REPORT'!L16</f>
        <v>3724</v>
      </c>
      <c r="M16" s="64">
        <f>'WEEKLY COMPETITIVE REPORT'!M16</f>
        <v>1.28429655575016</v>
      </c>
      <c r="N16" s="14">
        <f t="shared" si="0"/>
        <v>2962.773224043716</v>
      </c>
      <c r="O16" s="37">
        <f>'WEEKLY COMPETITIVE REPORT'!O16</f>
        <v>8</v>
      </c>
      <c r="P16" s="14">
        <f>'WEEKLY COMPETITIVE REPORT'!P16/Y4</f>
        <v>34711.872826626925</v>
      </c>
      <c r="Q16" s="14">
        <f>'WEEKLY COMPETITIVE REPORT'!Q16/Y4</f>
        <v>44872.08147044213</v>
      </c>
      <c r="R16" s="22">
        <f>'WEEKLY COMPETITIVE REPORT'!R16</f>
        <v>6277</v>
      </c>
      <c r="S16" s="22">
        <f>'WEEKLY COMPETITIVE REPORT'!S16</f>
        <v>8183</v>
      </c>
      <c r="T16" s="64">
        <f>'WEEKLY COMPETITIVE REPORT'!T16</f>
        <v>-22.642606072347846</v>
      </c>
      <c r="U16" s="14">
        <f>'WEEKLY COMPETITIVE REPORT'!U16/Y4</f>
        <v>253666.1698956781</v>
      </c>
      <c r="V16" s="14">
        <f t="shared" si="1"/>
        <v>4338.984103328366</v>
      </c>
      <c r="W16" s="25">
        <f t="shared" si="2"/>
        <v>288378.042722305</v>
      </c>
      <c r="X16" s="22">
        <f>'WEEKLY COMPETITIVE REPORT'!X16</f>
        <v>46896</v>
      </c>
      <c r="Y16" s="56">
        <f>'WEEKLY COMPETITIVE REPORT'!Y16</f>
        <v>53173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ICE AGE 4: CONTINENTAL DRIFT</v>
      </c>
      <c r="D17" s="4" t="str">
        <f>'WEEKLY COMPETITIVE REPORT'!D17</f>
        <v>LEDENA DOBA 4: CELINSKI PREMIKI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9</v>
      </c>
      <c r="H17" s="37">
        <f>'WEEKLY COMPETITIVE REPORT'!H17</f>
        <v>30</v>
      </c>
      <c r="I17" s="14">
        <f>'WEEKLY COMPETITIVE REPORT'!I17/Y4</f>
        <v>26977.148534525582</v>
      </c>
      <c r="J17" s="14">
        <f>'WEEKLY COMPETITIVE REPORT'!J17/Y4</f>
        <v>27349.726775956282</v>
      </c>
      <c r="K17" s="22">
        <f>'WEEKLY COMPETITIVE REPORT'!K17</f>
        <v>4291</v>
      </c>
      <c r="L17" s="22">
        <f>'WEEKLY COMPETITIVE REPORT'!L17</f>
        <v>4397</v>
      </c>
      <c r="M17" s="64">
        <f>'WEEKLY COMPETITIVE REPORT'!M17</f>
        <v>-1.3622740895468155</v>
      </c>
      <c r="N17" s="14">
        <f t="shared" si="0"/>
        <v>899.2382844841861</v>
      </c>
      <c r="O17" s="37">
        <f>'WEEKLY COMPETITIVE REPORT'!O17</f>
        <v>30</v>
      </c>
      <c r="P17" s="14">
        <f>'WEEKLY COMPETITIVE REPORT'!P17/Y4</f>
        <v>34181.56979632389</v>
      </c>
      <c r="Q17" s="14">
        <f>'WEEKLY COMPETITIVE REPORT'!Q17/Y4</f>
        <v>38437.65524093393</v>
      </c>
      <c r="R17" s="22">
        <f>'WEEKLY COMPETITIVE REPORT'!R17</f>
        <v>5798</v>
      </c>
      <c r="S17" s="22">
        <f>'WEEKLY COMPETITIVE REPORT'!S17</f>
        <v>6600</v>
      </c>
      <c r="T17" s="64">
        <f>'WEEKLY COMPETITIVE REPORT'!T17</f>
        <v>-11.072697899838445</v>
      </c>
      <c r="U17" s="14">
        <f>'WEEKLY COMPETITIVE REPORT'!U17/Y4</f>
        <v>958431.4456035767</v>
      </c>
      <c r="V17" s="14">
        <f t="shared" si="1"/>
        <v>1139.385659877463</v>
      </c>
      <c r="W17" s="25">
        <f t="shared" si="2"/>
        <v>992613.0153999006</v>
      </c>
      <c r="X17" s="22">
        <f>'WEEKLY COMPETITIVE REPORT'!X17</f>
        <v>165337</v>
      </c>
      <c r="Y17" s="56">
        <f>'WEEKLY COMPETITIVE REPORT'!Y17</f>
        <v>171135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EXPENDABLES 2</v>
      </c>
      <c r="D18" s="4" t="str">
        <f>'WEEKLY COMPETITIVE REPORT'!D18</f>
        <v>PLAČANCI 2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3</v>
      </c>
      <c r="H18" s="37">
        <f>'WEEKLY COMPETITIVE REPORT'!H18</f>
        <v>6</v>
      </c>
      <c r="I18" s="14">
        <f>'WEEKLY COMPETITIVE REPORT'!I18/Y4</f>
        <v>23053.89965226031</v>
      </c>
      <c r="J18" s="14">
        <f>'WEEKLY COMPETITIVE REPORT'!J18/Y4</f>
        <v>27480.12916045703</v>
      </c>
      <c r="K18" s="22">
        <f>'WEEKLY COMPETITIVE REPORT'!K18</f>
        <v>3645</v>
      </c>
      <c r="L18" s="22">
        <f>'WEEKLY COMPETITIVE REPORT'!L18</f>
        <v>4381</v>
      </c>
      <c r="M18" s="64">
        <f>'WEEKLY COMPETITIVE REPORT'!M18</f>
        <v>-16.107018574592118</v>
      </c>
      <c r="N18" s="14">
        <f t="shared" si="0"/>
        <v>3842.3166087100512</v>
      </c>
      <c r="O18" s="37">
        <f>'WEEKLY COMPETITIVE REPORT'!O18</f>
        <v>6</v>
      </c>
      <c r="P18" s="14">
        <f>'WEEKLY COMPETITIVE REPORT'!P18/Y4</f>
        <v>32410.58122205663</v>
      </c>
      <c r="Q18" s="14">
        <f>'WEEKLY COMPETITIVE REPORT'!Q18/Y4</f>
        <v>40329.11077993045</v>
      </c>
      <c r="R18" s="22">
        <f>'WEEKLY COMPETITIVE REPORT'!R18</f>
        <v>5695</v>
      </c>
      <c r="S18" s="22">
        <f>'WEEKLY COMPETITIVE REPORT'!S18</f>
        <v>7399</v>
      </c>
      <c r="T18" s="64">
        <f>'WEEKLY COMPETITIVE REPORT'!T18</f>
        <v>-19.634773504141904</v>
      </c>
      <c r="U18" s="14">
        <f>'WEEKLY COMPETITIVE REPORT'!U18/Y4</f>
        <v>96189.76651763536</v>
      </c>
      <c r="V18" s="14">
        <f t="shared" si="1"/>
        <v>5401.763537009439</v>
      </c>
      <c r="W18" s="25">
        <f t="shared" si="2"/>
        <v>128600.34773969199</v>
      </c>
      <c r="X18" s="22">
        <f>'WEEKLY COMPETITIVE REPORT'!X18</f>
        <v>17359</v>
      </c>
      <c r="Y18" s="56">
        <f>'WEEKLY COMPETITIVE REPORT'!Y18</f>
        <v>23054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THAT'S MY BOY</v>
      </c>
      <c r="D19" s="4" t="str">
        <f>'WEEKLY COMPETITIVE REPORT'!D19</f>
        <v>STARI JE NOR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1</v>
      </c>
      <c r="H19" s="37">
        <f>'WEEKLY COMPETITIVE REPORT'!H19</f>
        <v>5</v>
      </c>
      <c r="I19" s="14">
        <f>'WEEKLY COMPETITIVE REPORT'!I19/Y4</f>
        <v>19424.987580725287</v>
      </c>
      <c r="J19" s="14">
        <f>'WEEKLY COMPETITIVE REPORT'!J19/Y4</f>
        <v>0</v>
      </c>
      <c r="K19" s="22">
        <f>'WEEKLY COMPETITIVE REPORT'!K19</f>
        <v>3099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3884.9975161450575</v>
      </c>
      <c r="O19" s="37">
        <f>'WEEKLY COMPETITIVE REPORT'!O19</f>
        <v>5</v>
      </c>
      <c r="P19" s="14">
        <f>'WEEKLY COMPETITIVE REPORT'!P19/Y4</f>
        <v>27164.679582712368</v>
      </c>
      <c r="Q19" s="14">
        <f>'WEEKLY COMPETITIVE REPORT'!Q19/Y4</f>
        <v>0</v>
      </c>
      <c r="R19" s="22">
        <f>'WEEKLY COMPETITIVE REPORT'!R19</f>
        <v>4901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984.8484848484848</v>
      </c>
      <c r="V19" s="14">
        <f t="shared" si="1"/>
        <v>5432.935916542474</v>
      </c>
      <c r="W19" s="25">
        <f t="shared" si="2"/>
        <v>28149.528067560852</v>
      </c>
      <c r="X19" s="22">
        <f>'WEEKLY COMPETITIVE REPORT'!X19</f>
        <v>164</v>
      </c>
      <c r="Y19" s="56">
        <f>'WEEKLY COMPETITIVE REPORT'!Y19</f>
        <v>5065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THE BOURNE LEGACY</v>
      </c>
      <c r="D20" s="4" t="str">
        <f>'WEEKLY COMPETITIVE REPORT'!D20</f>
        <v>BOURNOVA ZAPUŠČINA</v>
      </c>
      <c r="E20" s="4" t="str">
        <f>'WEEKLY COMPETITIVE REPORT'!E20</f>
        <v>UNI</v>
      </c>
      <c r="F20" s="4" t="str">
        <f>'WEEKLY COMPETITIVE REPORT'!F20</f>
        <v>Karantanija</v>
      </c>
      <c r="G20" s="37">
        <f>'WEEKLY COMPETITIVE REPORT'!G20</f>
        <v>2</v>
      </c>
      <c r="H20" s="37">
        <f>'WEEKLY COMPETITIVE REPORT'!H20</f>
        <v>8</v>
      </c>
      <c r="I20" s="14">
        <f>'WEEKLY COMPETITIVE REPORT'!I20/Y4</f>
        <v>16674.11823149528</v>
      </c>
      <c r="J20" s="14">
        <f>'WEEKLY COMPETITIVE REPORT'!J20/Y4</f>
        <v>18792.84649776453</v>
      </c>
      <c r="K20" s="22">
        <f>'WEEKLY COMPETITIVE REPORT'!K20</f>
        <v>2514</v>
      </c>
      <c r="L20" s="22">
        <f>'WEEKLY COMPETITIVE REPORT'!L20</f>
        <v>2847</v>
      </c>
      <c r="M20" s="64">
        <f>'WEEKLY COMPETITIVE REPORT'!M20</f>
        <v>-11.27412106793551</v>
      </c>
      <c r="N20" s="14">
        <f t="shared" si="0"/>
        <v>2084.26477893691</v>
      </c>
      <c r="O20" s="37">
        <f>'WEEKLY COMPETITIVE REPORT'!O20</f>
        <v>8</v>
      </c>
      <c r="P20" s="14">
        <f>'WEEKLY COMPETITIVE REPORT'!P20/Y4</f>
        <v>23174.366616989566</v>
      </c>
      <c r="Q20" s="14">
        <f>'WEEKLY COMPETITIVE REPORT'!Q20/Y4</f>
        <v>30706.656731246894</v>
      </c>
      <c r="R20" s="22">
        <f>'WEEKLY COMPETITIVE REPORT'!R20</f>
        <v>3891</v>
      </c>
      <c r="S20" s="22">
        <f>'WEEKLY COMPETITIVE REPORT'!S20</f>
        <v>5171</v>
      </c>
      <c r="T20" s="64">
        <f>'WEEKLY COMPETITIVE REPORT'!T20</f>
        <v>-24.52982810920122</v>
      </c>
      <c r="U20" s="14">
        <f>'WEEKLY COMPETITIVE REPORT'!U20/Y4</f>
        <v>33628.91207153502</v>
      </c>
      <c r="V20" s="14">
        <f t="shared" si="1"/>
        <v>2896.7958271236957</v>
      </c>
      <c r="W20" s="25">
        <f t="shared" si="2"/>
        <v>56803.27868852459</v>
      </c>
      <c r="X20" s="22">
        <f>'WEEKLY COMPETITIVE REPORT'!X20</f>
        <v>5752</v>
      </c>
      <c r="Y20" s="56">
        <f>'WEEKLY COMPETITIVE REPORT'!Y20</f>
        <v>9643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LARIN IZBOR: IZGUBLJENI PRINC</v>
      </c>
      <c r="D21" s="4" t="str">
        <f>'WEEKLY COMPETITIVE REPORT'!D21</f>
        <v>LARINA IZBIRA: IZGUBLJENI PRINC</v>
      </c>
      <c r="E21" s="4" t="str">
        <f>'WEEKLY COMPETITIVE REPORT'!E21</f>
        <v>IND</v>
      </c>
      <c r="F21" s="4" t="str">
        <f>'WEEKLY COMPETITIVE REPORT'!F21</f>
        <v>CF</v>
      </c>
      <c r="G21" s="37">
        <f>'WEEKLY COMPETITIVE REPORT'!G21</f>
        <v>3</v>
      </c>
      <c r="H21" s="37">
        <f>'WEEKLY COMPETITIVE REPORT'!H21</f>
        <v>10</v>
      </c>
      <c r="I21" s="14">
        <f>'WEEKLY COMPETITIVE REPORT'!I21/Y4</f>
        <v>8371.833084947839</v>
      </c>
      <c r="J21" s="14">
        <f>'WEEKLY COMPETITIVE REPORT'!J21/Y4</f>
        <v>11855.439642324887</v>
      </c>
      <c r="K21" s="22">
        <f>'WEEKLY COMPETITIVE REPORT'!K21</f>
        <v>1344</v>
      </c>
      <c r="L21" s="22">
        <f>'WEEKLY COMPETITIVE REPORT'!L21</f>
        <v>1900</v>
      </c>
      <c r="M21" s="64">
        <f>'WEEKLY COMPETITIVE REPORT'!M21</f>
        <v>-29.384035197988695</v>
      </c>
      <c r="N21" s="14">
        <f aca="true" t="shared" si="3" ref="N21:N33">I21/H21</f>
        <v>837.1833084947839</v>
      </c>
      <c r="O21" s="37">
        <f>'WEEKLY COMPETITIVE REPORT'!O21</f>
        <v>10</v>
      </c>
      <c r="P21" s="14">
        <f>'WEEKLY COMPETITIVE REPORT'!P21/Y4</f>
        <v>12867.610531544957</v>
      </c>
      <c r="Q21" s="14">
        <f>'WEEKLY COMPETITIVE REPORT'!Q21/Y4</f>
        <v>24299.552906110282</v>
      </c>
      <c r="R21" s="22">
        <f>'WEEKLY COMPETITIVE REPORT'!R21</f>
        <v>2303</v>
      </c>
      <c r="S21" s="22">
        <f>'WEEKLY COMPETITIVE REPORT'!S21</f>
        <v>4519</v>
      </c>
      <c r="T21" s="64">
        <f>'WEEKLY COMPETITIVE REPORT'!T21</f>
        <v>-47.045895941940095</v>
      </c>
      <c r="U21" s="14">
        <f>'WEEKLY COMPETITIVE REPORT'!U21/Y4</f>
        <v>70310.48186785892</v>
      </c>
      <c r="V21" s="14">
        <f aca="true" t="shared" si="4" ref="V21:V33">P21/O21</f>
        <v>1286.7610531544956</v>
      </c>
      <c r="W21" s="25">
        <f aca="true" t="shared" si="5" ref="W21:W33">P21+U21</f>
        <v>83178.09239940387</v>
      </c>
      <c r="X21" s="22">
        <f>'WEEKLY COMPETITIVE REPORT'!X21</f>
        <v>13301</v>
      </c>
      <c r="Y21" s="56">
        <f>'WEEKLY COMPETITIVE REPORT'!Y21</f>
        <v>15604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THE DARK KNIGHT RISES</v>
      </c>
      <c r="D22" s="4" t="str">
        <f>'WEEKLY COMPETITIVE REPORT'!D22</f>
        <v>VZPON VITEZA TEME</v>
      </c>
      <c r="E22" s="4" t="str">
        <f>'WEEKLY COMPETITIVE REPORT'!E22</f>
        <v>WB</v>
      </c>
      <c r="F22" s="4" t="str">
        <f>'WEEKLY COMPETITIVE REPORT'!F22</f>
        <v>Blitz</v>
      </c>
      <c r="G22" s="37">
        <f>'WEEKLY COMPETITIVE REPORT'!G22</f>
        <v>6</v>
      </c>
      <c r="H22" s="37">
        <f>'WEEKLY COMPETITIVE REPORT'!H22</f>
        <v>11</v>
      </c>
      <c r="I22" s="14">
        <f>'WEEKLY COMPETITIVE REPORT'!I22/Y4</f>
        <v>5952.558370591158</v>
      </c>
      <c r="J22" s="14">
        <f>'WEEKLY COMPETITIVE REPORT'!J22/Y4</f>
        <v>7567.064083457526</v>
      </c>
      <c r="K22" s="22">
        <f>'WEEKLY COMPETITIVE REPORT'!K22</f>
        <v>906</v>
      </c>
      <c r="L22" s="22">
        <f>'WEEKLY COMPETITIVE REPORT'!L22</f>
        <v>1165</v>
      </c>
      <c r="M22" s="64">
        <f>'WEEKLY COMPETITIVE REPORT'!M22</f>
        <v>-21.33595929755458</v>
      </c>
      <c r="N22" s="14">
        <f t="shared" si="3"/>
        <v>541.1416700537416</v>
      </c>
      <c r="O22" s="37">
        <f>'WEEKLY COMPETITIVE REPORT'!O22</f>
        <v>11</v>
      </c>
      <c r="P22" s="14">
        <f>'WEEKLY COMPETITIVE REPORT'!P22/Y4</f>
        <v>8774.217585692995</v>
      </c>
      <c r="Q22" s="14">
        <f>'WEEKLY COMPETITIVE REPORT'!Q22/Y4</f>
        <v>12394.436164927967</v>
      </c>
      <c r="R22" s="22">
        <f>'WEEKLY COMPETITIVE REPORT'!R22</f>
        <v>1469</v>
      </c>
      <c r="S22" s="22">
        <f>'WEEKLY COMPETITIVE REPORT'!S22</f>
        <v>2035</v>
      </c>
      <c r="T22" s="64">
        <f>'WEEKLY COMPETITIVE REPORT'!T22</f>
        <v>-29.208416833667343</v>
      </c>
      <c r="U22" s="14">
        <f>'WEEKLY COMPETITIVE REPORT'!U22/Y4</f>
        <v>244367.85891703924</v>
      </c>
      <c r="V22" s="14">
        <f t="shared" si="4"/>
        <v>797.6561441539087</v>
      </c>
      <c r="W22" s="25">
        <f t="shared" si="5"/>
        <v>253142.07650273223</v>
      </c>
      <c r="X22" s="22">
        <f>'WEEKLY COMPETITIVE REPORT'!X22</f>
        <v>42676</v>
      </c>
      <c r="Y22" s="56">
        <f>'WEEKLY COMPETITIVE REPORT'!Y22</f>
        <v>44145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PARANORMAN</v>
      </c>
      <c r="D23" s="4" t="str">
        <f>'WEEKLY COMPETITIVE REPORT'!D23</f>
        <v>PARANORMAN</v>
      </c>
      <c r="E23" s="4" t="str">
        <f>'WEEKLY COMPETITIVE REPORT'!E23</f>
        <v>UNI</v>
      </c>
      <c r="F23" s="4" t="str">
        <f>'WEEKLY COMPETITIVE REPORT'!F23</f>
        <v>Karantanija</v>
      </c>
      <c r="G23" s="37">
        <f>'WEEKLY COMPETITIVE REPORT'!G23</f>
        <v>1</v>
      </c>
      <c r="H23" s="37">
        <f>'WEEKLY COMPETITIVE REPORT'!H23</f>
        <v>10</v>
      </c>
      <c r="I23" s="14">
        <f>'WEEKLY COMPETITIVE REPORT'!I23/Y4</f>
        <v>5869.3492300049675</v>
      </c>
      <c r="J23" s="14">
        <f>'WEEKLY COMPETITIVE REPORT'!J23/Y4</f>
        <v>0</v>
      </c>
      <c r="K23" s="22">
        <f>'WEEKLY COMPETITIVE REPORT'!K23</f>
        <v>912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586.9349230004967</v>
      </c>
      <c r="O23" s="37">
        <f>'WEEKLY COMPETITIVE REPORT'!O23</f>
        <v>10</v>
      </c>
      <c r="P23" s="14">
        <f>'WEEKLY COMPETITIVE REPORT'!P23/Y4</f>
        <v>8497.267759562841</v>
      </c>
      <c r="Q23" s="14">
        <f>'WEEKLY COMPETITIVE REPORT'!Q23/Y4</f>
        <v>0</v>
      </c>
      <c r="R23" s="22">
        <f>'WEEKLY COMPETITIVE REPORT'!R23</f>
        <v>1456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849.7267759562841</v>
      </c>
      <c r="W23" s="25">
        <f t="shared" si="5"/>
        <v>8497.267759562841</v>
      </c>
      <c r="X23" s="22">
        <f>'WEEKLY COMPETITIVE REPORT'!X23</f>
        <v>0</v>
      </c>
      <c r="Y23" s="56">
        <f>'WEEKLY COMPETITIVE REPORT'!Y23</f>
        <v>1456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TOTAL RECALL</v>
      </c>
      <c r="D24" s="4" t="str">
        <f>'WEEKLY COMPETITIVE REPORT'!D24</f>
        <v>POPOLNI SPOMIN</v>
      </c>
      <c r="E24" s="4" t="str">
        <f>'WEEKLY COMPETITIVE REPORT'!E24</f>
        <v>SONY</v>
      </c>
      <c r="F24" s="4" t="str">
        <f>'WEEKLY COMPETITIVE REPORT'!F24</f>
        <v>CF</v>
      </c>
      <c r="G24" s="37">
        <f>'WEEKLY COMPETITIVE REPORT'!G24</f>
        <v>4</v>
      </c>
      <c r="H24" s="37">
        <f>'WEEKLY COMPETITIVE REPORT'!H24</f>
        <v>7</v>
      </c>
      <c r="I24" s="14">
        <f>'WEEKLY COMPETITIVE REPORT'!I24/Y4</f>
        <v>3907.1038251366117</v>
      </c>
      <c r="J24" s="14">
        <f>'WEEKLY COMPETITIVE REPORT'!J24/Y4</f>
        <v>4104.570293094883</v>
      </c>
      <c r="K24" s="22">
        <f>'WEEKLY COMPETITIVE REPORT'!K24</f>
        <v>617</v>
      </c>
      <c r="L24" s="22">
        <f>'WEEKLY COMPETITIVE REPORT'!L24</f>
        <v>654</v>
      </c>
      <c r="M24" s="64">
        <f>'WEEKLY COMPETITIVE REPORT'!M24</f>
        <v>-4.810892586989411</v>
      </c>
      <c r="N24" s="14">
        <f t="shared" si="3"/>
        <v>558.1576893052303</v>
      </c>
      <c r="O24" s="37">
        <f>'WEEKLY COMPETITIVE REPORT'!O24</f>
        <v>7</v>
      </c>
      <c r="P24" s="14">
        <f>'WEEKLY COMPETITIVE REPORT'!P24/Y4</f>
        <v>5972.429210134128</v>
      </c>
      <c r="Q24" s="14">
        <f>'WEEKLY COMPETITIVE REPORT'!Q24/Y4</f>
        <v>7348.484848484848</v>
      </c>
      <c r="R24" s="22">
        <f>'WEEKLY COMPETITIVE REPORT'!R24</f>
        <v>1072</v>
      </c>
      <c r="S24" s="22">
        <f>'WEEKLY COMPETITIVE REPORT'!S24</f>
        <v>1359</v>
      </c>
      <c r="T24" s="64">
        <f>'WEEKLY COMPETITIVE REPORT'!T24</f>
        <v>-18.725705594051036</v>
      </c>
      <c r="U24" s="14">
        <f>'WEEKLY COMPETITIVE REPORT'!U24/Y4</f>
        <v>44605.06706408346</v>
      </c>
      <c r="V24" s="14">
        <f t="shared" si="4"/>
        <v>853.204172876304</v>
      </c>
      <c r="W24" s="25">
        <f t="shared" si="5"/>
        <v>50577.496274217585</v>
      </c>
      <c r="X24" s="22">
        <f>'WEEKLY COMPETITIVE REPORT'!X24</f>
        <v>8206</v>
      </c>
      <c r="Y24" s="56">
        <f>'WEEKLY COMPETITIVE REPORT'!Y24</f>
        <v>9278</v>
      </c>
    </row>
    <row r="25" spans="1:25" ht="12.75">
      <c r="A25" s="50">
        <v>12</v>
      </c>
      <c r="B25" s="4">
        <f>'WEEKLY COMPETITIVE REPORT'!B25</f>
        <v>8</v>
      </c>
      <c r="C25" s="4" t="str">
        <f>'WEEKLY COMPETITIVE REPORT'!C25</f>
        <v>MOONRISE KINGDOM</v>
      </c>
      <c r="D25" s="4" t="str">
        <f>'WEEKLY COMPETITIVE REPORT'!D25</f>
        <v>KRALJESTVO VZHAJAJOČE LUNE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3</v>
      </c>
      <c r="H25" s="37">
        <f>'WEEKLY COMPETITIVE REPORT'!H25</f>
        <v>1</v>
      </c>
      <c r="I25" s="14">
        <f>'WEEKLY COMPETITIVE REPORT'!I25/Y4</f>
        <v>3324.6398410332836</v>
      </c>
      <c r="J25" s="14">
        <f>'WEEKLY COMPETITIVE REPORT'!J25/Y4</f>
        <v>3580.4769001490313</v>
      </c>
      <c r="K25" s="22">
        <f>'WEEKLY COMPETITIVE REPORT'!K25</f>
        <v>571</v>
      </c>
      <c r="L25" s="22">
        <f>'WEEKLY COMPETITIVE REPORT'!L25</f>
        <v>610</v>
      </c>
      <c r="M25" s="64">
        <f>'WEEKLY COMPETITIVE REPORT'!M25</f>
        <v>-7.145334720776958</v>
      </c>
      <c r="N25" s="14">
        <f t="shared" si="3"/>
        <v>3324.6398410332836</v>
      </c>
      <c r="O25" s="37">
        <f>'WEEKLY COMPETITIVE REPORT'!O25</f>
        <v>1</v>
      </c>
      <c r="P25" s="14">
        <f>'WEEKLY COMPETITIVE REPORT'!P25/Y4</f>
        <v>5883.01043219076</v>
      </c>
      <c r="Q25" s="14">
        <f>'WEEKLY COMPETITIVE REPORT'!Q25/Y4</f>
        <v>7380.774962742175</v>
      </c>
      <c r="R25" s="22">
        <f>'WEEKLY COMPETITIVE REPORT'!R25</f>
        <v>1049</v>
      </c>
      <c r="S25" s="22">
        <f>'WEEKLY COMPETITIVE REPORT'!S25</f>
        <v>1293</v>
      </c>
      <c r="T25" s="64">
        <f>'WEEKLY COMPETITIVE REPORT'!T25</f>
        <v>-20.29278142352348</v>
      </c>
      <c r="U25" s="14">
        <f>'WEEKLY COMPETITIVE REPORT'!U25/Y4</f>
        <v>19172.876304023845</v>
      </c>
      <c r="V25" s="14">
        <f t="shared" si="4"/>
        <v>5883.01043219076</v>
      </c>
      <c r="W25" s="25">
        <f t="shared" si="5"/>
        <v>25055.886736214605</v>
      </c>
      <c r="X25" s="22">
        <f>'WEEKLY COMPETITIVE REPORT'!X25</f>
        <v>3478</v>
      </c>
      <c r="Y25" s="56">
        <f>'WEEKLY COMPETITIVE REPORT'!Y25</f>
        <v>4527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INTOUCHABLES</v>
      </c>
      <c r="D26" s="4" t="str">
        <f>'WEEKLY COMPETITIVE REPORT'!D26</f>
        <v>PRIJATELJA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17</v>
      </c>
      <c r="H26" s="37">
        <f>'WEEKLY COMPETITIVE REPORT'!H26</f>
        <v>4</v>
      </c>
      <c r="I26" s="14">
        <f>'WEEKLY COMPETITIVE REPORT'!I26/Y4</f>
        <v>2721.063089915549</v>
      </c>
      <c r="J26" s="14">
        <f>'WEEKLY COMPETITIVE REPORT'!J26/Y4</f>
        <v>2562.0963735717833</v>
      </c>
      <c r="K26" s="22">
        <f>'WEEKLY COMPETITIVE REPORT'!K26</f>
        <v>424</v>
      </c>
      <c r="L26" s="22">
        <f>'WEEKLY COMPETITIVE REPORT'!L26</f>
        <v>399</v>
      </c>
      <c r="M26" s="64">
        <f>'WEEKLY COMPETITIVE REPORT'!M26</f>
        <v>6.2045564711585115</v>
      </c>
      <c r="N26" s="14">
        <f t="shared" si="3"/>
        <v>680.2657724788872</v>
      </c>
      <c r="O26" s="37">
        <f>'WEEKLY COMPETITIVE REPORT'!O26</f>
        <v>4</v>
      </c>
      <c r="P26" s="14">
        <f>'WEEKLY COMPETITIVE REPORT'!P26/Y4</f>
        <v>4300.794833581719</v>
      </c>
      <c r="Q26" s="14">
        <f>'WEEKLY COMPETITIVE REPORT'!Q26/Y4</f>
        <v>3876.05563835072</v>
      </c>
      <c r="R26" s="22">
        <f>'WEEKLY COMPETITIVE REPORT'!R26</f>
        <v>758</v>
      </c>
      <c r="S26" s="22">
        <f>'WEEKLY COMPETITIVE REPORT'!S26</f>
        <v>664</v>
      </c>
      <c r="T26" s="64">
        <f>'WEEKLY COMPETITIVE REPORT'!T26</f>
        <v>10.958026273630253</v>
      </c>
      <c r="U26" s="14">
        <f>'WEEKLY COMPETITIVE REPORT'!U26/Y4</f>
        <v>90245.90163934426</v>
      </c>
      <c r="V26" s="14">
        <f t="shared" si="4"/>
        <v>1075.1987083954298</v>
      </c>
      <c r="W26" s="25">
        <f t="shared" si="5"/>
        <v>94546.69647292598</v>
      </c>
      <c r="X26" s="22">
        <f>'WEEKLY COMPETITIVE REPORT'!X26</f>
        <v>15186</v>
      </c>
      <c r="Y26" s="56">
        <f>'WEEKLY COMPETITIVE REPORT'!Y26</f>
        <v>15944</v>
      </c>
    </row>
    <row r="27" spans="1:25" ht="12.75" customHeight="1">
      <c r="A27" s="50">
        <v>14</v>
      </c>
      <c r="B27" s="4" t="str">
        <f>'WEEKLY COMPETITIVE REPORT'!B27</f>
        <v>New</v>
      </c>
      <c r="C27" s="4" t="str">
        <f>'WEEKLY COMPETITIVE REPORT'!C27</f>
        <v>COSMOPOLIS</v>
      </c>
      <c r="D27" s="4" t="str">
        <f>'WEEKLY COMPETITIVE REPORT'!D27</f>
        <v>KOZMOPOLIS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1</v>
      </c>
      <c r="H27" s="37">
        <f>'WEEKLY COMPETITIVE REPORT'!H27</f>
        <v>1</v>
      </c>
      <c r="I27" s="14">
        <f>'WEEKLY COMPETITIVE REPORT'!I27/Y4</f>
        <v>1730.0049677098857</v>
      </c>
      <c r="J27" s="14">
        <f>'WEEKLY COMPETITIVE REPORT'!J27/Y17</f>
        <v>0</v>
      </c>
      <c r="K27" s="22">
        <f>'WEEKLY COMPETITIVE REPORT'!K27</f>
        <v>303</v>
      </c>
      <c r="L27" s="22">
        <f>'WEEKLY COMPETITIVE REPORT'!L27</f>
        <v>0</v>
      </c>
      <c r="M27" s="64">
        <f>'WEEKLY COMPETITIVE REPORT'!M27</f>
        <v>0</v>
      </c>
      <c r="N27" s="14">
        <f t="shared" si="3"/>
        <v>1730.0049677098857</v>
      </c>
      <c r="O27" s="37">
        <f>'WEEKLY COMPETITIVE REPORT'!O27</f>
        <v>1</v>
      </c>
      <c r="P27" s="14">
        <f>'WEEKLY COMPETITIVE REPORT'!P27/Y4</f>
        <v>3293.591654247392</v>
      </c>
      <c r="Q27" s="14">
        <f>'WEEKLY COMPETITIVE REPORT'!Q27/Y17</f>
        <v>0</v>
      </c>
      <c r="R27" s="22">
        <f>'WEEKLY COMPETITIVE REPORT'!R27</f>
        <v>730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0.017296286557396207</v>
      </c>
      <c r="V27" s="14">
        <f t="shared" si="4"/>
        <v>3293.591654247392</v>
      </c>
      <c r="W27" s="25">
        <f t="shared" si="5"/>
        <v>3293.608950533949</v>
      </c>
      <c r="X27" s="22">
        <f>'WEEKLY COMPETITIVE REPORT'!X27</f>
        <v>640</v>
      </c>
      <c r="Y27" s="56">
        <f>'WEEKLY COMPETITIVE REPORT'!Y27</f>
        <v>1370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2 DAYS IN NEW YORK</v>
      </c>
      <c r="D28" s="4" t="str">
        <f>'WEEKLY COMPETITIVE REPORT'!D28</f>
        <v>2 DNI V NEW YORKU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3</v>
      </c>
      <c r="H28" s="37">
        <f>'WEEKLY COMPETITIVE REPORT'!H28</f>
        <v>2</v>
      </c>
      <c r="I28" s="14">
        <f>'WEEKLY COMPETITIVE REPORT'!I28/Y4</f>
        <v>2254.0983606557375</v>
      </c>
      <c r="J28" s="14">
        <f>'WEEKLY COMPETITIVE REPORT'!J28/Y17</f>
        <v>0.0056037631109942445</v>
      </c>
      <c r="K28" s="22">
        <f>'WEEKLY COMPETITIVE REPORT'!K28</f>
        <v>351</v>
      </c>
      <c r="L28" s="22">
        <f>'WEEKLY COMPETITIVE REPORT'!L28</f>
        <v>198</v>
      </c>
      <c r="M28" s="64">
        <f>'WEEKLY COMPETITIVE REPORT'!M28</f>
        <v>89.25964546402503</v>
      </c>
      <c r="N28" s="14">
        <f t="shared" si="3"/>
        <v>1127.0491803278687</v>
      </c>
      <c r="O28" s="37">
        <f>'WEEKLY COMPETITIVE REPORT'!O28</f>
        <v>2</v>
      </c>
      <c r="P28" s="14">
        <f>'WEEKLY COMPETITIVE REPORT'!P28/Y4</f>
        <v>3247.6403378042723</v>
      </c>
      <c r="Q28" s="14">
        <f>'WEEKLY COMPETITIVE REPORT'!Q28/Y17</f>
        <v>0.007789172290881468</v>
      </c>
      <c r="R28" s="22">
        <f>'WEEKLY COMPETITIVE REPORT'!R28</f>
        <v>542</v>
      </c>
      <c r="S28" s="22">
        <f>'WEEKLY COMPETITIVE REPORT'!S28</f>
        <v>291</v>
      </c>
      <c r="T28" s="64">
        <f>'WEEKLY COMPETITIVE REPORT'!T28</f>
        <v>96.17404351087774</v>
      </c>
      <c r="U28" s="14">
        <f>'WEEKLY COMPETITIVE REPORT'!U28/Y17</f>
        <v>0.05158500598942355</v>
      </c>
      <c r="V28" s="14">
        <f t="shared" si="4"/>
        <v>1623.8201689021362</v>
      </c>
      <c r="W28" s="25">
        <f t="shared" si="5"/>
        <v>3247.691922810262</v>
      </c>
      <c r="X28" s="22">
        <f>'WEEKLY COMPETITIVE REPORT'!X28</f>
        <v>1886</v>
      </c>
      <c r="Y28" s="56">
        <f>'WEEKLY COMPETITIVE REPORT'!Y28</f>
        <v>2428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HYSTERIA</v>
      </c>
      <c r="D29" s="4" t="str">
        <f>'WEEKLY COMPETITIVE REPORT'!D29</f>
        <v>HISTERIJA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6</v>
      </c>
      <c r="H29" s="37">
        <f>'WEEKLY COMPETITIVE REPORT'!H29</f>
        <v>2</v>
      </c>
      <c r="I29" s="14">
        <f>'WEEKLY COMPETITIVE REPORT'!I29/Y4</f>
        <v>1081.718827620467</v>
      </c>
      <c r="J29" s="14">
        <f>'WEEKLY COMPETITIVE REPORT'!J29/Y17</f>
        <v>0.0036404008531276478</v>
      </c>
      <c r="K29" s="22">
        <f>'WEEKLY COMPETITIVE REPORT'!K29</f>
        <v>166</v>
      </c>
      <c r="L29" s="22">
        <f>'WEEKLY COMPETITIVE REPORT'!L29</f>
        <v>120</v>
      </c>
      <c r="M29" s="64">
        <f>'WEEKLY COMPETITIVE REPORT'!M29</f>
        <v>39.807383627608345</v>
      </c>
      <c r="N29" s="14">
        <f t="shared" si="3"/>
        <v>540.8594138102335</v>
      </c>
      <c r="O29" s="37">
        <f>'WEEKLY COMPETITIVE REPORT'!O29</f>
        <v>2</v>
      </c>
      <c r="P29" s="14">
        <f>'WEEKLY COMPETITIVE REPORT'!P29/Y4</f>
        <v>1600.8445106805761</v>
      </c>
      <c r="Q29" s="14">
        <f>'WEEKLY COMPETITIVE REPORT'!Q29/Y17</f>
        <v>0.006632190960352937</v>
      </c>
      <c r="R29" s="22">
        <f>'WEEKLY COMPETITIVE REPORT'!R29</f>
        <v>275</v>
      </c>
      <c r="S29" s="22">
        <f>'WEEKLY COMPETITIVE REPORT'!S29</f>
        <v>227</v>
      </c>
      <c r="T29" s="64">
        <f>'WEEKLY COMPETITIVE REPORT'!T29</f>
        <v>13.568281938325995</v>
      </c>
      <c r="U29" s="14">
        <f>'WEEKLY COMPETITIVE REPORT'!U29/Y4</f>
        <v>14415.0521609538</v>
      </c>
      <c r="V29" s="14">
        <f t="shared" si="4"/>
        <v>800.4222553402881</v>
      </c>
      <c r="W29" s="25">
        <f t="shared" si="5"/>
        <v>16015.896671634375</v>
      </c>
      <c r="X29" s="22">
        <f>'WEEKLY COMPETITIVE REPORT'!X29</f>
        <v>2475</v>
      </c>
      <c r="Y29" s="56">
        <f>'WEEKLY COMPETITIVE REPORT'!Y29</f>
        <v>2750</v>
      </c>
    </row>
    <row r="30" spans="1:25" ht="12.75">
      <c r="A30" s="51">
        <v>17</v>
      </c>
      <c r="B30" s="4">
        <f>'WEEKLY COMPETITIVE REPORT'!B30</f>
        <v>11</v>
      </c>
      <c r="C30" s="4" t="str">
        <f>'WEEKLY COMPETITIVE REPORT'!C30</f>
        <v>AMAZING SPIDER-MAN 3D</v>
      </c>
      <c r="D30" s="4" t="str">
        <f>'WEEKLY COMPETITIVE REPORT'!D30</f>
        <v>NEVERJETNI SPIDER-MAN 3D</v>
      </c>
      <c r="E30" s="4" t="str">
        <f>'WEEKLY COMPETITIVE REPORT'!E30</f>
        <v>SONY</v>
      </c>
      <c r="F30" s="4" t="str">
        <f>'WEEKLY COMPETITIVE REPORT'!F30</f>
        <v>CF</v>
      </c>
      <c r="G30" s="37">
        <f>'WEEKLY COMPETITIVE REPORT'!G30</f>
        <v>8</v>
      </c>
      <c r="H30" s="37">
        <f>'WEEKLY COMPETITIVE REPORT'!H30</f>
        <v>14</v>
      </c>
      <c r="I30" s="14">
        <f>'WEEKLY COMPETITIVE REPORT'!I30/Y4</f>
        <v>915.3005464480874</v>
      </c>
      <c r="J30" s="14">
        <f>'WEEKLY COMPETITIVE REPORT'!J30/Y17</f>
        <v>0.00583749671312122</v>
      </c>
      <c r="K30" s="22">
        <f>'WEEKLY COMPETITIVE REPORT'!K30</f>
        <v>150</v>
      </c>
      <c r="L30" s="22">
        <f>'WEEKLY COMPETITIVE REPORT'!L30</f>
        <v>212</v>
      </c>
      <c r="M30" s="64">
        <f>'WEEKLY COMPETITIVE REPORT'!M30</f>
        <v>-26.226226226226217</v>
      </c>
      <c r="N30" s="14">
        <f t="shared" si="3"/>
        <v>65.37861046057768</v>
      </c>
      <c r="O30" s="37">
        <f>'WEEKLY COMPETITIVE REPORT'!O30</f>
        <v>14</v>
      </c>
      <c r="P30" s="14">
        <f>'WEEKLY COMPETITIVE REPORT'!P30/Y4</f>
        <v>1087.9284649776453</v>
      </c>
      <c r="Q30" s="14">
        <f>'WEEKLY COMPETITIVE REPORT'!Q30/Y17</f>
        <v>0.008379349636252082</v>
      </c>
      <c r="R30" s="22">
        <f>'WEEKLY COMPETITIVE REPORT'!R30</f>
        <v>198</v>
      </c>
      <c r="S30" s="22">
        <f>'WEEKLY COMPETITIVE REPORT'!S30</f>
        <v>307</v>
      </c>
      <c r="T30" s="64">
        <f>'WEEKLY COMPETITIVE REPORT'!T30</f>
        <v>-38.91213389121339</v>
      </c>
      <c r="U30" s="14">
        <f>'WEEKLY COMPETITIVE REPORT'!U30/Y4</f>
        <v>155808.4947839046</v>
      </c>
      <c r="V30" s="14">
        <f t="shared" si="4"/>
        <v>77.7091760698318</v>
      </c>
      <c r="W30" s="25">
        <f t="shared" si="5"/>
        <v>156896.42324888226</v>
      </c>
      <c r="X30" s="22">
        <f>'WEEKLY COMPETITIVE REPORT'!X30</f>
        <v>25946</v>
      </c>
      <c r="Y30" s="56">
        <f>'WEEKLY COMPETITIVE REPORT'!Y30</f>
        <v>26144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151</v>
      </c>
      <c r="I34" s="32">
        <f>SUM(I14:I33)</f>
        <v>237690.0149031297</v>
      </c>
      <c r="J34" s="31">
        <f>SUM(J14:J33)</f>
        <v>186800.80991524237</v>
      </c>
      <c r="K34" s="31">
        <f>SUM(K14:K33)</f>
        <v>37054</v>
      </c>
      <c r="L34" s="31">
        <f>SUM(L14:L33)</f>
        <v>29889</v>
      </c>
      <c r="M34" s="64">
        <f>'WEEKLY COMPETITIVE REPORT'!M34</f>
        <v>-17.838069889241865</v>
      </c>
      <c r="N34" s="32">
        <f>I34/H34</f>
        <v>1574.1060589611238</v>
      </c>
      <c r="O34" s="40">
        <f>'WEEKLY COMPETITIVE REPORT'!O34</f>
        <v>151</v>
      </c>
      <c r="P34" s="31">
        <f>SUM(P14:P33)</f>
        <v>334752.8564331843</v>
      </c>
      <c r="Q34" s="31">
        <f>SUM(Q14:Q33)</f>
        <v>320660.7282155167</v>
      </c>
      <c r="R34" s="31">
        <f>SUM(R14:R33)</f>
        <v>57659</v>
      </c>
      <c r="S34" s="31">
        <f>SUM(S14:S33)</f>
        <v>57454</v>
      </c>
      <c r="T34" s="65">
        <f>P34/Q34-100%</f>
        <v>0.043947159654038614</v>
      </c>
      <c r="U34" s="31">
        <f>SUM(U14:U33)</f>
        <v>2451972.2497059326</v>
      </c>
      <c r="V34" s="32">
        <f>P34/O34</f>
        <v>2216.906333994598</v>
      </c>
      <c r="W34" s="31">
        <f>SUM(W14:W33)</f>
        <v>2786725.106139117</v>
      </c>
      <c r="X34" s="31">
        <f>SUM(X14:X33)</f>
        <v>432762</v>
      </c>
      <c r="Y34" s="35">
        <f>SUM(Y14:Y33)</f>
        <v>490421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2012-09-06T11:44:20Z</dcterms:modified>
  <cp:category/>
  <cp:version/>
  <cp:contentType/>
  <cp:contentStatus/>
</cp:coreProperties>
</file>