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0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<sst xmlns="http://schemas.openxmlformats.org/spreadsheetml/2006/main" count="246" uniqueCount="91">
  <si>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</si>
  <si>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</si>
  <si>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</si>
  <si>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</si>
  <si>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</si>
  <si>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</si>
  <si>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</si>
  <si>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</si>
  <si>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</si>
  <si>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</si>
  <si>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</si>
  <si>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</si>
  <si>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</si>
  <si>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</si>
  <si>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</si>
  <si>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</si>
  <si>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</si>
  <si>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</si>
  <si>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</si>
  <si>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</si>
  <si>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</si>
  <si>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</si>
  <si>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</si>
  <si>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</si>
  <si>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</si>
  <si>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</si>
  <si>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</si>
  <si>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</si>
  <si>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</si>
  <si>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</si>
  <si>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</si>
  <si>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</si>
  <si>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</si>
  <si>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</si>
  <si>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</si>
  <si>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</si>
  <si>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</si>
  <si>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</si>
  <si>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</si>
  <si>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</si>
  <si>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</si>
  <si>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</si>
  <si>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</si>
  <si>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</si>
  <si>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</si>
  <si>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</si>
  <si>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</si>
  <si>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</si>
  <si>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</si>
  <si>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</si>
  <si>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</si>
  <si>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</si>
  <si>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</si>
  <si>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PAR</t>
  </si>
  <si>
    <t>ICE AGE 4: CONTINENTAL DRIFT</t>
  </si>
  <si>
    <t>LEDENA DOBA 4: CELINSKI PREMIKI</t>
  </si>
  <si>
    <t>BRAVE</t>
  </si>
  <si>
    <t>POGUM</t>
  </si>
  <si>
    <t>BVI</t>
  </si>
  <si>
    <t>CENEX</t>
  </si>
  <si>
    <t>SAVAGES</t>
  </si>
  <si>
    <t>DIVJAKI</t>
  </si>
  <si>
    <t>HOUSE AT THE END OF THE STREET</t>
  </si>
  <si>
    <t>HIŠA NA KONCU ULICE</t>
  </si>
  <si>
    <t>TAKEN 2</t>
  </si>
  <si>
    <t>UGRABLJENA 2</t>
  </si>
  <si>
    <t>SHANGHAI GYPSY</t>
  </si>
  <si>
    <t>ŠANGHAJ</t>
  </si>
  <si>
    <t>KZC</t>
  </si>
  <si>
    <t>BACHELLORETE</t>
  </si>
  <si>
    <t>NORA DEKLIŠČINA</t>
  </si>
  <si>
    <t>LOOPER</t>
  </si>
  <si>
    <t>PITCH PERFECT</t>
  </si>
  <si>
    <t>PRAVA NOTA</t>
  </si>
  <si>
    <t>HOTEL TRANSYLVANIA 3D</t>
  </si>
  <si>
    <t>HOTEL TRANSILVANIJA 3D</t>
  </si>
  <si>
    <t>ČASOVNA ZANKA</t>
  </si>
  <si>
    <t>ASTÉRIX AND OBÉLIX: GOD SAVE BRITANNIA</t>
  </si>
  <si>
    <t>ASTERIX IN OBELIX V BRITANIJI</t>
  </si>
  <si>
    <t>FIVIA</t>
  </si>
  <si>
    <t>PARANORMAL ACTIVITY 4</t>
  </si>
  <si>
    <t>PARANORMALNO 4</t>
  </si>
  <si>
    <t>SKYFALL</t>
  </si>
  <si>
    <t>08 - Nov</t>
  </si>
  <si>
    <t>14 - Nov</t>
  </si>
  <si>
    <t>09 - Nov</t>
  </si>
  <si>
    <t>11 - Nov</t>
  </si>
  <si>
    <t>THE PLAYERS</t>
  </si>
  <si>
    <t>SKOK ČEZ PLOT</t>
  </si>
  <si>
    <t>WEDDING VIDEO</t>
  </si>
  <si>
    <t>POROČNI VIDEO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</si>
</sst>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8">
      <selection activeCell="M26" sqref="M2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85</v>
      </c>
      <c r="L4" s="20"/>
      <c r="M4" s="81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0.7573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83</v>
      </c>
      <c r="L5" s="7"/>
      <c r="M5" s="82" t="s">
        <v>84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41228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82</v>
      </c>
      <c r="D14" s="4" t="s">
        <v>82</v>
      </c>
      <c r="E14" s="15" t="s">
        <v>52</v>
      </c>
      <c r="F14" s="15" t="s">
        <v>51</v>
      </c>
      <c r="G14" s="37">
        <v>2</v>
      </c>
      <c r="H14" s="37">
        <v>14</v>
      </c>
      <c r="I14" s="14">
        <v>64639</v>
      </c>
      <c r="J14" s="14">
        <v>126812</v>
      </c>
      <c r="K14" s="14">
        <v>12269</v>
      </c>
      <c r="L14" s="14">
        <v>24153</v>
      </c>
      <c r="M14" s="64">
        <f>(I14/J14*100)-100</f>
        <v>-49.0276945399489</v>
      </c>
      <c r="N14" s="14">
        <f>I14/H14</f>
        <v>4617.071428571428</v>
      </c>
      <c r="O14" s="73">
        <v>14</v>
      </c>
      <c r="P14" s="22">
        <v>93243</v>
      </c>
      <c r="Q14" s="22">
        <v>200615</v>
      </c>
      <c r="R14" s="22">
        <v>19496</v>
      </c>
      <c r="S14" s="22">
        <v>40521</v>
      </c>
      <c r="T14" s="64">
        <f>(P14/Q14*100)-100</f>
        <v>-53.52142162849239</v>
      </c>
      <c r="U14" s="75">
        <v>256857</v>
      </c>
      <c r="V14" s="14">
        <f>P14/O14</f>
        <v>6660.214285714285</v>
      </c>
      <c r="W14" s="75">
        <f>SUM(U14,P14)</f>
        <v>350100</v>
      </c>
      <c r="X14" s="75">
        <v>51267</v>
      </c>
      <c r="Y14" s="76">
        <f>SUM(X14,R14)</f>
        <v>70763</v>
      </c>
    </row>
    <row r="15" spans="1:25" ht="12.75">
      <c r="A15" s="72">
        <v>2</v>
      </c>
      <c r="B15" s="72">
        <v>2</v>
      </c>
      <c r="C15" s="4" t="s">
        <v>74</v>
      </c>
      <c r="D15" s="4" t="s">
        <v>75</v>
      </c>
      <c r="E15" s="15" t="s">
        <v>52</v>
      </c>
      <c r="F15" s="15" t="s">
        <v>51</v>
      </c>
      <c r="G15" s="37">
        <v>4</v>
      </c>
      <c r="H15" s="37">
        <v>14</v>
      </c>
      <c r="I15" s="14">
        <v>13352</v>
      </c>
      <c r="J15" s="14">
        <v>26060</v>
      </c>
      <c r="K15" s="22">
        <v>2737</v>
      </c>
      <c r="L15" s="22">
        <v>5356</v>
      </c>
      <c r="M15" s="64">
        <f>(I15/J15*100)-100</f>
        <v>-48.764389869531854</v>
      </c>
      <c r="N15" s="14">
        <f>I15/H15</f>
        <v>953.7142857142857</v>
      </c>
      <c r="O15" s="37">
        <v>14</v>
      </c>
      <c r="P15" s="22">
        <v>16946</v>
      </c>
      <c r="Q15" s="22">
        <v>36004</v>
      </c>
      <c r="R15" s="22">
        <v>3756</v>
      </c>
      <c r="S15" s="22">
        <v>7568</v>
      </c>
      <c r="T15" s="64">
        <f>(P15/Q15*100)-100</f>
        <v>-52.93300744361738</v>
      </c>
      <c r="U15" s="75">
        <v>135743</v>
      </c>
      <c r="V15" s="14">
        <f>P15/O15</f>
        <v>1210.4285714285713</v>
      </c>
      <c r="W15" s="75">
        <f>SUM(U15,P15)</f>
        <v>152689</v>
      </c>
      <c r="X15" s="75">
        <v>29824</v>
      </c>
      <c r="Y15" s="76">
        <f>SUM(X15,R15)</f>
        <v>33580</v>
      </c>
    </row>
    <row r="16" spans="1:25" ht="12.75">
      <c r="A16" s="72">
        <v>3</v>
      </c>
      <c r="B16" s="72">
        <v>3</v>
      </c>
      <c r="C16" s="4" t="s">
        <v>66</v>
      </c>
      <c r="D16" s="4" t="s">
        <v>67</v>
      </c>
      <c r="E16" s="15" t="s">
        <v>47</v>
      </c>
      <c r="F16" s="15" t="s">
        <v>68</v>
      </c>
      <c r="G16" s="37">
        <v>6</v>
      </c>
      <c r="H16" s="37">
        <v>13</v>
      </c>
      <c r="I16" s="24">
        <v>7208</v>
      </c>
      <c r="J16" s="24">
        <v>12618</v>
      </c>
      <c r="K16" s="98">
        <v>1446</v>
      </c>
      <c r="L16" s="98">
        <v>2477</v>
      </c>
      <c r="M16" s="64">
        <f>(I16/J16*100)-100</f>
        <v>-42.87525756855286</v>
      </c>
      <c r="N16" s="14">
        <f>I16/H16</f>
        <v>554.4615384615385</v>
      </c>
      <c r="O16" s="73">
        <v>13</v>
      </c>
      <c r="P16" s="14">
        <v>10587</v>
      </c>
      <c r="Q16" s="14">
        <v>19513</v>
      </c>
      <c r="R16" s="14">
        <v>2320</v>
      </c>
      <c r="S16" s="14">
        <v>4085</v>
      </c>
      <c r="T16" s="64">
        <f>(P16/Q16*100)-100</f>
        <v>-45.74386306564854</v>
      </c>
      <c r="U16" s="89">
        <v>152512</v>
      </c>
      <c r="V16" s="14">
        <f>P16/O16</f>
        <v>814.3846153846154</v>
      </c>
      <c r="W16" s="75">
        <f>SUM(U16,P16)</f>
        <v>163099</v>
      </c>
      <c r="X16" s="75">
        <v>35906</v>
      </c>
      <c r="Y16" s="76">
        <f>SUM(X16,R16)</f>
        <v>38226</v>
      </c>
    </row>
    <row r="17" spans="1:25" ht="12.75">
      <c r="A17" s="72">
        <v>4</v>
      </c>
      <c r="B17" s="72" t="s">
        <v>50</v>
      </c>
      <c r="C17" s="4" t="s">
        <v>89</v>
      </c>
      <c r="D17" s="4" t="s">
        <v>90</v>
      </c>
      <c r="E17" s="15" t="s">
        <v>47</v>
      </c>
      <c r="F17" s="15" t="s">
        <v>42</v>
      </c>
      <c r="G17" s="37">
        <v>1</v>
      </c>
      <c r="H17" s="37">
        <v>6</v>
      </c>
      <c r="I17" s="24">
        <v>5050</v>
      </c>
      <c r="J17" s="24"/>
      <c r="K17" s="90">
        <v>990</v>
      </c>
      <c r="L17" s="90"/>
      <c r="M17" s="64"/>
      <c r="N17" s="14">
        <f>I17/H17</f>
        <v>841.6666666666666</v>
      </c>
      <c r="O17" s="73">
        <v>6</v>
      </c>
      <c r="P17" s="22">
        <v>7132</v>
      </c>
      <c r="Q17" s="22"/>
      <c r="R17" s="22">
        <v>1622</v>
      </c>
      <c r="S17" s="22"/>
      <c r="T17" s="64"/>
      <c r="U17" s="75">
        <v>331</v>
      </c>
      <c r="V17" s="14">
        <f>P17/O17</f>
        <v>1188.6666666666667</v>
      </c>
      <c r="W17" s="75">
        <f>SUM(U17,P17)</f>
        <v>7463</v>
      </c>
      <c r="X17" s="75">
        <v>82</v>
      </c>
      <c r="Y17" s="76">
        <f>SUM(X17,R17)</f>
        <v>1704</v>
      </c>
    </row>
    <row r="18" spans="1:25" ht="13.5" customHeight="1">
      <c r="A18" s="72">
        <v>5</v>
      </c>
      <c r="B18" s="72">
        <v>5</v>
      </c>
      <c r="C18" s="4" t="s">
        <v>80</v>
      </c>
      <c r="D18" s="4" t="s">
        <v>81</v>
      </c>
      <c r="E18" s="15" t="s">
        <v>53</v>
      </c>
      <c r="F18" s="15" t="s">
        <v>36</v>
      </c>
      <c r="G18" s="37">
        <v>3</v>
      </c>
      <c r="H18" s="37">
        <v>6</v>
      </c>
      <c r="I18" s="14">
        <v>5409</v>
      </c>
      <c r="J18" s="14">
        <v>9604</v>
      </c>
      <c r="K18" s="24">
        <v>1078</v>
      </c>
      <c r="L18" s="24">
        <v>1952</v>
      </c>
      <c r="M18" s="64">
        <f>(I18/J18*100)-100</f>
        <v>-43.67971678467305</v>
      </c>
      <c r="N18" s="14">
        <f>I18/H18</f>
        <v>901.5</v>
      </c>
      <c r="O18" s="73">
        <v>6</v>
      </c>
      <c r="P18" s="14">
        <v>7105</v>
      </c>
      <c r="Q18" s="14">
        <v>14138</v>
      </c>
      <c r="R18" s="14">
        <v>1556</v>
      </c>
      <c r="S18" s="14">
        <v>3012</v>
      </c>
      <c r="T18" s="64">
        <f>(P18/Q18*100)-100</f>
        <v>-49.74536709577026</v>
      </c>
      <c r="U18" s="75">
        <v>46098</v>
      </c>
      <c r="V18" s="14">
        <f>P18/O18</f>
        <v>1184.1666666666667</v>
      </c>
      <c r="W18" s="75">
        <f>SUM(U18,P18)</f>
        <v>53203</v>
      </c>
      <c r="X18" s="75">
        <v>10534</v>
      </c>
      <c r="Y18" s="76">
        <f>SUM(X18,R18)</f>
        <v>12090</v>
      </c>
    </row>
    <row r="19" spans="1:25" ht="12.75">
      <c r="A19" s="72">
        <v>6</v>
      </c>
      <c r="B19" s="72">
        <v>4</v>
      </c>
      <c r="C19" s="4" t="s">
        <v>77</v>
      </c>
      <c r="D19" s="4" t="s">
        <v>78</v>
      </c>
      <c r="E19" s="15" t="s">
        <v>47</v>
      </c>
      <c r="F19" s="15" t="s">
        <v>79</v>
      </c>
      <c r="G19" s="37">
        <v>3</v>
      </c>
      <c r="H19" s="37">
        <v>14</v>
      </c>
      <c r="I19" s="24">
        <v>5471</v>
      </c>
      <c r="J19" s="24">
        <v>13303</v>
      </c>
      <c r="K19" s="14">
        <v>1076</v>
      </c>
      <c r="L19" s="14">
        <v>2671</v>
      </c>
      <c r="M19" s="64">
        <f>(I19/J19*100)-100</f>
        <v>-58.87393820942645</v>
      </c>
      <c r="N19" s="14">
        <f>I19/H19</f>
        <v>390.7857142857143</v>
      </c>
      <c r="O19" s="38">
        <v>14</v>
      </c>
      <c r="P19" s="14">
        <v>6855</v>
      </c>
      <c r="Q19" s="14">
        <v>18455</v>
      </c>
      <c r="R19" s="14">
        <v>1434</v>
      </c>
      <c r="S19" s="14">
        <v>3848</v>
      </c>
      <c r="T19" s="64">
        <f>(P19/Q19*100)-100</f>
        <v>-62.85559468978597</v>
      </c>
      <c r="U19" s="75">
        <v>50800</v>
      </c>
      <c r="V19" s="14">
        <f>P19/O19</f>
        <v>489.64285714285717</v>
      </c>
      <c r="W19" s="75">
        <f>SUM(U19,P19)</f>
        <v>57655</v>
      </c>
      <c r="X19" s="75">
        <v>11422</v>
      </c>
      <c r="Y19" s="76">
        <f>SUM(X19,R19)</f>
        <v>12856</v>
      </c>
    </row>
    <row r="20" spans="1:25" ht="12.75">
      <c r="A20" s="72">
        <v>7</v>
      </c>
      <c r="B20" s="72">
        <v>7</v>
      </c>
      <c r="C20" s="94" t="s">
        <v>64</v>
      </c>
      <c r="D20" s="94" t="s">
        <v>65</v>
      </c>
      <c r="E20" s="15" t="s">
        <v>47</v>
      </c>
      <c r="F20" s="15" t="s">
        <v>42</v>
      </c>
      <c r="G20" s="37">
        <v>6</v>
      </c>
      <c r="H20" s="37">
        <v>5</v>
      </c>
      <c r="I20" s="24">
        <v>3440</v>
      </c>
      <c r="J20" s="24">
        <v>6854</v>
      </c>
      <c r="K20" s="14">
        <v>673</v>
      </c>
      <c r="L20" s="14">
        <v>1356</v>
      </c>
      <c r="M20" s="64">
        <f>(I20/J20*100)-100</f>
        <v>-49.81032973446163</v>
      </c>
      <c r="N20" s="14">
        <f>I20/H20</f>
        <v>688</v>
      </c>
      <c r="O20" s="73">
        <v>5</v>
      </c>
      <c r="P20" s="14">
        <v>5257</v>
      </c>
      <c r="Q20" s="14">
        <v>10858</v>
      </c>
      <c r="R20" s="14">
        <v>1170</v>
      </c>
      <c r="S20" s="14">
        <v>2277</v>
      </c>
      <c r="T20" s="64">
        <f>(P20/Q20*100)-100</f>
        <v>-51.58408546693682</v>
      </c>
      <c r="U20" s="75">
        <v>88104</v>
      </c>
      <c r="V20" s="14">
        <f>P20/O20</f>
        <v>1051.4</v>
      </c>
      <c r="W20" s="75">
        <f>SUM(U20,P20)</f>
        <v>93361</v>
      </c>
      <c r="X20" s="75">
        <v>19074</v>
      </c>
      <c r="Y20" s="76">
        <f>SUM(X20,R20)</f>
        <v>20244</v>
      </c>
    </row>
    <row r="21" spans="1:25" ht="12.75">
      <c r="A21" s="72">
        <v>8</v>
      </c>
      <c r="B21" s="72">
        <v>8</v>
      </c>
      <c r="C21" s="4" t="s">
        <v>72</v>
      </c>
      <c r="D21" s="4" t="s">
        <v>73</v>
      </c>
      <c r="E21" s="15" t="s">
        <v>46</v>
      </c>
      <c r="F21" s="15" t="s">
        <v>36</v>
      </c>
      <c r="G21" s="37">
        <v>4</v>
      </c>
      <c r="H21" s="37">
        <v>7</v>
      </c>
      <c r="I21" s="14">
        <v>3553</v>
      </c>
      <c r="J21" s="14">
        <v>6336</v>
      </c>
      <c r="K21" s="100">
        <v>709</v>
      </c>
      <c r="L21" s="100">
        <v>1289</v>
      </c>
      <c r="M21" s="64">
        <f>(I21/J21*100)-100</f>
        <v>-43.923611111111114</v>
      </c>
      <c r="N21" s="14">
        <f>I21/H21</f>
        <v>507.57142857142856</v>
      </c>
      <c r="O21" s="38">
        <v>7</v>
      </c>
      <c r="P21" s="14">
        <v>4786</v>
      </c>
      <c r="Q21" s="14">
        <v>8923</v>
      </c>
      <c r="R21" s="14">
        <v>1032</v>
      </c>
      <c r="S21" s="14">
        <v>1887</v>
      </c>
      <c r="T21" s="64">
        <f>(P21/Q21*100)-100</f>
        <v>-46.36333071836825</v>
      </c>
      <c r="U21" s="75">
        <v>39149</v>
      </c>
      <c r="V21" s="14">
        <f>P21/O21</f>
        <v>683.7142857142857</v>
      </c>
      <c r="W21" s="75">
        <f>SUM(U21,P21)</f>
        <v>43935</v>
      </c>
      <c r="X21" s="75">
        <v>8995</v>
      </c>
      <c r="Y21" s="76">
        <f>SUM(X21,R21)</f>
        <v>10027</v>
      </c>
    </row>
    <row r="22" spans="1:25" ht="12.75">
      <c r="A22" s="72">
        <v>9</v>
      </c>
      <c r="B22" s="72">
        <v>6</v>
      </c>
      <c r="C22" s="4" t="s">
        <v>56</v>
      </c>
      <c r="D22" s="4" t="s">
        <v>57</v>
      </c>
      <c r="E22" s="15" t="s">
        <v>58</v>
      </c>
      <c r="F22" s="15" t="s">
        <v>59</v>
      </c>
      <c r="G22" s="37">
        <v>8</v>
      </c>
      <c r="H22" s="37">
        <v>17</v>
      </c>
      <c r="I22" s="24">
        <v>3536</v>
      </c>
      <c r="J22" s="24">
        <v>7778</v>
      </c>
      <c r="K22" s="24">
        <v>904</v>
      </c>
      <c r="L22" s="24">
        <v>1635</v>
      </c>
      <c r="M22" s="64">
        <f>(I22/J22*100)-100</f>
        <v>-54.5384417588069</v>
      </c>
      <c r="N22" s="14">
        <f>I22/H22</f>
        <v>208</v>
      </c>
      <c r="O22" s="37">
        <v>17</v>
      </c>
      <c r="P22" s="14">
        <v>4620</v>
      </c>
      <c r="Q22" s="14">
        <v>13232</v>
      </c>
      <c r="R22" s="14">
        <v>1216</v>
      </c>
      <c r="S22" s="14">
        <v>3079</v>
      </c>
      <c r="T22" s="64">
        <f>(P22/Q22*100)-100</f>
        <v>-65.08464328899638</v>
      </c>
      <c r="U22" s="75">
        <v>129635</v>
      </c>
      <c r="V22" s="14">
        <f>P22/O22</f>
        <v>271.7647058823529</v>
      </c>
      <c r="W22" s="75">
        <f>SUM(U22,P22)</f>
        <v>134255</v>
      </c>
      <c r="X22" s="75">
        <v>29073</v>
      </c>
      <c r="Y22" s="76">
        <f>SUM(X22,R22)</f>
        <v>30289</v>
      </c>
    </row>
    <row r="23" spans="1:25" ht="12.75">
      <c r="A23" s="72">
        <v>10</v>
      </c>
      <c r="B23" s="72" t="s">
        <v>50</v>
      </c>
      <c r="C23" s="4" t="s">
        <v>87</v>
      </c>
      <c r="D23" s="4" t="s">
        <v>88</v>
      </c>
      <c r="E23" s="15" t="s">
        <v>47</v>
      </c>
      <c r="F23" s="15" t="s">
        <v>48</v>
      </c>
      <c r="G23" s="37">
        <v>1</v>
      </c>
      <c r="H23" s="37">
        <v>2</v>
      </c>
      <c r="I23" s="24">
        <v>3253</v>
      </c>
      <c r="J23" s="24"/>
      <c r="K23" s="96">
        <v>610</v>
      </c>
      <c r="L23" s="96"/>
      <c r="M23" s="64"/>
      <c r="N23" s="14">
        <f>I23/H23</f>
        <v>1626.5</v>
      </c>
      <c r="O23" s="73">
        <v>2</v>
      </c>
      <c r="P23" s="74">
        <v>4519</v>
      </c>
      <c r="Q23" s="74"/>
      <c r="R23" s="74">
        <v>925</v>
      </c>
      <c r="S23" s="74"/>
      <c r="T23" s="64"/>
      <c r="U23" s="75"/>
      <c r="V23" s="14">
        <f>P23/O23</f>
        <v>2259.5</v>
      </c>
      <c r="W23" s="75">
        <f>SUM(U23,P23)</f>
        <v>4519</v>
      </c>
      <c r="X23" s="77"/>
      <c r="Y23" s="76">
        <f>SUM(X23,R23)</f>
        <v>925</v>
      </c>
    </row>
    <row r="24" spans="1:25" ht="12.75">
      <c r="A24" s="72">
        <v>11</v>
      </c>
      <c r="B24" s="72">
        <v>9</v>
      </c>
      <c r="C24" s="4" t="s">
        <v>71</v>
      </c>
      <c r="D24" s="4" t="s">
        <v>76</v>
      </c>
      <c r="E24" s="15" t="s">
        <v>47</v>
      </c>
      <c r="F24" s="15" t="s">
        <v>42</v>
      </c>
      <c r="G24" s="37">
        <v>4</v>
      </c>
      <c r="H24" s="37">
        <v>5</v>
      </c>
      <c r="I24" s="24">
        <v>3069</v>
      </c>
      <c r="J24" s="24">
        <v>4435</v>
      </c>
      <c r="K24" s="24">
        <v>598</v>
      </c>
      <c r="L24" s="24">
        <v>870</v>
      </c>
      <c r="M24" s="64">
        <f>(I24/J24*100)-100</f>
        <v>-30.800450958286362</v>
      </c>
      <c r="N24" s="14">
        <f>I24/H24</f>
        <v>613.8</v>
      </c>
      <c r="O24" s="73">
        <v>5</v>
      </c>
      <c r="P24" s="14">
        <v>4329</v>
      </c>
      <c r="Q24" s="14">
        <v>7562</v>
      </c>
      <c r="R24" s="14">
        <v>956</v>
      </c>
      <c r="S24" s="14">
        <v>1598</v>
      </c>
      <c r="T24" s="64">
        <f>(P24/Q24*100)-100</f>
        <v>-42.753239883628666</v>
      </c>
      <c r="U24" s="75">
        <v>38014</v>
      </c>
      <c r="V24" s="14">
        <f>P24/O24</f>
        <v>865.8</v>
      </c>
      <c r="W24" s="75">
        <f>SUM(U24,P24)</f>
        <v>42343</v>
      </c>
      <c r="X24" s="77">
        <v>8260</v>
      </c>
      <c r="Y24" s="76">
        <f>SUM(X24,R24)</f>
        <v>9216</v>
      </c>
    </row>
    <row r="25" spans="1:25" ht="12.75" customHeight="1">
      <c r="A25" s="72">
        <v>12</v>
      </c>
      <c r="B25" s="72">
        <v>11</v>
      </c>
      <c r="C25" s="4" t="s">
        <v>69</v>
      </c>
      <c r="D25" s="4" t="s">
        <v>70</v>
      </c>
      <c r="E25" s="15" t="s">
        <v>47</v>
      </c>
      <c r="F25" s="15" t="s">
        <v>48</v>
      </c>
      <c r="G25" s="37">
        <v>5</v>
      </c>
      <c r="H25" s="37">
        <v>4</v>
      </c>
      <c r="I25" s="24">
        <v>2189</v>
      </c>
      <c r="J25" s="24">
        <v>3337</v>
      </c>
      <c r="K25" s="24">
        <v>431</v>
      </c>
      <c r="L25" s="24">
        <v>664</v>
      </c>
      <c r="M25" s="64">
        <f>(I25/J25*100)-100</f>
        <v>-34.40215762661073</v>
      </c>
      <c r="N25" s="14">
        <f>I25/H25</f>
        <v>547.25</v>
      </c>
      <c r="O25" s="73">
        <v>4</v>
      </c>
      <c r="P25" s="22">
        <v>2998</v>
      </c>
      <c r="Q25" s="22">
        <v>5283</v>
      </c>
      <c r="R25" s="98">
        <v>647</v>
      </c>
      <c r="S25" s="98">
        <v>1120</v>
      </c>
      <c r="T25" s="64">
        <f>(P25/Q25*100)-100</f>
        <v>-43.25194018550066</v>
      </c>
      <c r="U25" s="77">
        <v>34343</v>
      </c>
      <c r="V25" s="14">
        <f>P25/O25</f>
        <v>749.5</v>
      </c>
      <c r="W25" s="75">
        <f>SUM(U25,P25)</f>
        <v>37341</v>
      </c>
      <c r="X25" s="75">
        <v>7465</v>
      </c>
      <c r="Y25" s="76">
        <f>SUM(X25,R25)</f>
        <v>8112</v>
      </c>
    </row>
    <row r="26" spans="1:25" ht="12.75" customHeight="1">
      <c r="A26" s="72">
        <v>13</v>
      </c>
      <c r="B26" s="72">
        <v>13</v>
      </c>
      <c r="C26" s="94" t="s">
        <v>54</v>
      </c>
      <c r="D26" s="94" t="s">
        <v>55</v>
      </c>
      <c r="E26" s="15" t="s">
        <v>49</v>
      </c>
      <c r="F26" s="15" t="s">
        <v>42</v>
      </c>
      <c r="G26" s="37">
        <v>19</v>
      </c>
      <c r="H26" s="37">
        <v>30</v>
      </c>
      <c r="I26" s="14">
        <v>1285</v>
      </c>
      <c r="J26" s="14">
        <v>2385</v>
      </c>
      <c r="K26" s="14">
        <v>281</v>
      </c>
      <c r="L26" s="14">
        <v>498</v>
      </c>
      <c r="M26" s="64">
        <f>(I26/J26*100)-100</f>
        <v>-46.121593291404615</v>
      </c>
      <c r="N26" s="14">
        <f>I26/H26</f>
        <v>42.833333333333336</v>
      </c>
      <c r="O26" s="37">
        <v>30</v>
      </c>
      <c r="P26" s="14">
        <v>1436</v>
      </c>
      <c r="Q26" s="14">
        <v>3181</v>
      </c>
      <c r="R26" s="14">
        <v>317</v>
      </c>
      <c r="S26" s="14">
        <v>665</v>
      </c>
      <c r="T26" s="64">
        <f>(P26/Q26*100)-100</f>
        <v>-54.85696321911349</v>
      </c>
      <c r="U26" s="101">
        <v>839890</v>
      </c>
      <c r="V26" s="14">
        <f>P26/O26</f>
        <v>47.86666666666667</v>
      </c>
      <c r="W26" s="75">
        <f>SUM(U26,P26)</f>
        <v>841326</v>
      </c>
      <c r="X26" s="75">
        <v>180797</v>
      </c>
      <c r="Y26" s="76">
        <f>SUM(X26,R26)</f>
        <v>181114</v>
      </c>
    </row>
    <row r="27" spans="1:25" ht="12.75">
      <c r="A27" s="72">
        <v>14</v>
      </c>
      <c r="B27" s="72">
        <v>17</v>
      </c>
      <c r="C27" s="4" t="s">
        <v>62</v>
      </c>
      <c r="D27" s="4" t="s">
        <v>63</v>
      </c>
      <c r="E27" s="15" t="s">
        <v>47</v>
      </c>
      <c r="F27" s="15" t="s">
        <v>48</v>
      </c>
      <c r="G27" s="37">
        <v>6</v>
      </c>
      <c r="H27" s="37">
        <v>2</v>
      </c>
      <c r="I27" s="24">
        <v>778</v>
      </c>
      <c r="J27" s="24">
        <v>620</v>
      </c>
      <c r="K27" s="14">
        <v>151</v>
      </c>
      <c r="L27" s="14">
        <v>121</v>
      </c>
      <c r="M27" s="64">
        <f>(I27/J27*100)-100</f>
        <v>25.483870967741936</v>
      </c>
      <c r="N27" s="14">
        <f>I27/H27</f>
        <v>389</v>
      </c>
      <c r="O27" s="73">
        <v>2</v>
      </c>
      <c r="P27" s="14">
        <v>1004</v>
      </c>
      <c r="Q27" s="14">
        <v>934</v>
      </c>
      <c r="R27" s="14">
        <v>221</v>
      </c>
      <c r="S27" s="14">
        <v>189</v>
      </c>
      <c r="T27" s="64">
        <f>(P27/Q27*100)-100</f>
        <v>7.494646680942168</v>
      </c>
      <c r="U27" s="75">
        <v>12762</v>
      </c>
      <c r="V27" s="14">
        <f>P27/O27</f>
        <v>502</v>
      </c>
      <c r="W27" s="75">
        <f>SUM(U27,P27)</f>
        <v>13766</v>
      </c>
      <c r="X27" s="77">
        <v>2614</v>
      </c>
      <c r="Y27" s="76">
        <f>SUM(X27,R27)</f>
        <v>2835</v>
      </c>
    </row>
    <row r="28" spans="1:25" ht="12.75">
      <c r="A28" s="72">
        <v>15</v>
      </c>
      <c r="B28" s="72">
        <v>12</v>
      </c>
      <c r="C28" s="4" t="s">
        <v>60</v>
      </c>
      <c r="D28" s="4" t="s">
        <v>61</v>
      </c>
      <c r="E28" s="15" t="s">
        <v>46</v>
      </c>
      <c r="F28" s="15" t="s">
        <v>36</v>
      </c>
      <c r="G28" s="37">
        <v>7</v>
      </c>
      <c r="H28" s="37">
        <v>7</v>
      </c>
      <c r="I28" s="24">
        <v>676</v>
      </c>
      <c r="J28" s="24">
        <v>2591</v>
      </c>
      <c r="K28" s="100">
        <v>143</v>
      </c>
      <c r="L28" s="100">
        <v>517</v>
      </c>
      <c r="M28" s="64">
        <f>(I28/J28*100)-100</f>
        <v>-73.90968737939019</v>
      </c>
      <c r="N28" s="14">
        <f>I28/H28</f>
        <v>96.57142857142857</v>
      </c>
      <c r="O28" s="38">
        <v>7</v>
      </c>
      <c r="P28" s="14">
        <v>972</v>
      </c>
      <c r="Q28" s="14">
        <v>3806</v>
      </c>
      <c r="R28" s="14">
        <v>218</v>
      </c>
      <c r="S28" s="14">
        <v>813</v>
      </c>
      <c r="T28" s="64">
        <f>(P28/Q28*100)-100</f>
        <v>-74.4613767735155</v>
      </c>
      <c r="U28" s="75">
        <v>63328</v>
      </c>
      <c r="V28" s="14">
        <f>P28/O28</f>
        <v>138.85714285714286</v>
      </c>
      <c r="W28" s="75">
        <f>SUM(U28,P28)</f>
        <v>64300</v>
      </c>
      <c r="X28" s="77">
        <v>14114</v>
      </c>
      <c r="Y28" s="76">
        <f>SUM(X28,R28)</f>
        <v>14332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98"/>
      <c r="J29" s="98"/>
      <c r="K29" s="90"/>
      <c r="L29" s="90"/>
      <c r="M29" s="64"/>
      <c r="N29" s="14"/>
      <c r="O29" s="73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7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8"/>
      <c r="P31" s="14"/>
      <c r="Q31" s="14"/>
      <c r="R31" s="14"/>
      <c r="S31" s="14"/>
      <c r="T31" s="64"/>
      <c r="U31" s="95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9"/>
      <c r="L33" s="99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146</v>
      </c>
      <c r="I34" s="31">
        <f>SUM(I14:I33)</f>
        <v>122908</v>
      </c>
      <c r="J34" s="31">
        <v>232940</v>
      </c>
      <c r="K34" s="31">
        <f>SUM(K14:K33)</f>
        <v>24096</v>
      </c>
      <c r="L34" s="31">
        <v>44683</v>
      </c>
      <c r="M34" s="68">
        <f>(I34/J34*100)-100</f>
        <v>-47.23619816261698</v>
      </c>
      <c r="N34" s="32">
        <f>I34/H34</f>
        <v>841.8356164383562</v>
      </c>
      <c r="O34" s="34">
        <f>SUM(O14:O33)</f>
        <v>146</v>
      </c>
      <c r="P34" s="31">
        <f>SUM(P14:P33)</f>
        <v>171789</v>
      </c>
      <c r="Q34" s="31">
        <v>348995</v>
      </c>
      <c r="R34" s="31">
        <f>SUM(R14:R33)</f>
        <v>36886</v>
      </c>
      <c r="S34" s="31">
        <v>70166</v>
      </c>
      <c r="T34" s="68">
        <f>(P34/Q34*100)-100</f>
        <v>-50.77608561727246</v>
      </c>
      <c r="U34" s="78">
        <f>SUM(U14:U33)</f>
        <v>1887566</v>
      </c>
      <c r="V34" s="91">
        <f>P34/O34</f>
        <v>1176.63698630137</v>
      </c>
      <c r="W34" s="93">
        <f>SUM(U34,P34)</f>
        <v>2059355</v>
      </c>
      <c r="X34" s="92">
        <f>SUM(X14:X33)</f>
        <v>409427</v>
      </c>
      <c r="Y34" s="35">
        <f>SUM(Y14:Y33)</f>
        <v>446313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09 - Nov</v>
      </c>
      <c r="L4" s="20"/>
      <c r="M4" s="62" t="str">
        <f>'WEEKLY COMPETITIVE REPORT'!M4</f>
        <v>11 -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0.7573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08 - Nov</v>
      </c>
      <c r="L5" s="7"/>
      <c r="M5" s="63" t="str">
        <f>'WEEKLY COMPETITIVE REPORT'!M5</f>
        <v>14 -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41228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SKYFALL</v>
      </c>
      <c r="D14" s="4" t="str">
        <f>'WEEKLY COMPETITIVE REPORT'!D14</f>
        <v>SKYFALL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2</v>
      </c>
      <c r="H14" s="37">
        <f>'WEEKLY COMPETITIVE REPORT'!H14</f>
        <v>14</v>
      </c>
      <c r="I14" s="14">
        <f>'WEEKLY COMPETITIVE REPORT'!I14/Y4</f>
        <v>85354.54905585633</v>
      </c>
      <c r="J14" s="14">
        <f>'WEEKLY COMPETITIVE REPORT'!J14/Y4</f>
        <v>167452.79281658525</v>
      </c>
      <c r="K14" s="22">
        <f>'WEEKLY COMPETITIVE REPORT'!K14</f>
        <v>12269</v>
      </c>
      <c r="L14" s="22">
        <f>'WEEKLY COMPETITIVE REPORT'!L14</f>
        <v>24153</v>
      </c>
      <c r="M14" s="64">
        <f>'WEEKLY COMPETITIVE REPORT'!M14</f>
        <v>-49.0276945399489</v>
      </c>
      <c r="N14" s="14">
        <f aca="true" t="shared" si="0" ref="N14:N20">I14/H14</f>
        <v>6096.753503989738</v>
      </c>
      <c r="O14" s="37">
        <f>'WEEKLY COMPETITIVE REPORT'!O14</f>
        <v>14</v>
      </c>
      <c r="P14" s="14">
        <f>'WEEKLY COMPETITIVE REPORT'!P14/Y4</f>
        <v>123125.57771028655</v>
      </c>
      <c r="Q14" s="14">
        <f>'WEEKLY COMPETITIVE REPORT'!Q14/Y4</f>
        <v>264908.2265944804</v>
      </c>
      <c r="R14" s="22">
        <f>'WEEKLY COMPETITIVE REPORT'!R14</f>
        <v>19496</v>
      </c>
      <c r="S14" s="22">
        <f>'WEEKLY COMPETITIVE REPORT'!S14</f>
        <v>40521</v>
      </c>
      <c r="T14" s="64">
        <f>'WEEKLY COMPETITIVE REPORT'!T14</f>
        <v>-53.52142162849239</v>
      </c>
      <c r="U14" s="14">
        <f>'WEEKLY COMPETITIVE REPORT'!U14/Y4</f>
        <v>339174.699590651</v>
      </c>
      <c r="V14" s="14">
        <f aca="true" t="shared" si="1" ref="V14:V20">P14/O14</f>
        <v>8794.684122163326</v>
      </c>
      <c r="W14" s="25">
        <f aca="true" t="shared" si="2" ref="W14:W20">P14+U14</f>
        <v>462300.27730093757</v>
      </c>
      <c r="X14" s="22">
        <f>'WEEKLY COMPETITIVE REPORT'!X14</f>
        <v>51267</v>
      </c>
      <c r="Y14" s="56">
        <f>'WEEKLY COMPETITIVE REPORT'!Y14</f>
        <v>70763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HOTEL TRANSYLVANIA 3D</v>
      </c>
      <c r="D15" s="4" t="str">
        <f>'WEEKLY COMPETITIVE REPORT'!D15</f>
        <v>HOTEL TRANSILVANIJA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4</v>
      </c>
      <c r="H15" s="37">
        <f>'WEEKLY COMPETITIVE REPORT'!H15</f>
        <v>14</v>
      </c>
      <c r="I15" s="14">
        <f>'WEEKLY COMPETITIVE REPORT'!I15/Y4</f>
        <v>17631.057705004623</v>
      </c>
      <c r="J15" s="14">
        <f>'WEEKLY COMPETITIVE REPORT'!J15/Y4</f>
        <v>34411.72586821603</v>
      </c>
      <c r="K15" s="22">
        <f>'WEEKLY COMPETITIVE REPORT'!K15</f>
        <v>2737</v>
      </c>
      <c r="L15" s="22">
        <f>'WEEKLY COMPETITIVE REPORT'!L15</f>
        <v>5356</v>
      </c>
      <c r="M15" s="64">
        <f>'WEEKLY COMPETITIVE REPORT'!M15</f>
        <v>-48.764389869531854</v>
      </c>
      <c r="N15" s="14">
        <f t="shared" si="0"/>
        <v>1259.3612646431873</v>
      </c>
      <c r="O15" s="37">
        <f>'WEEKLY COMPETITIVE REPORT'!O15</f>
        <v>14</v>
      </c>
      <c r="P15" s="14">
        <f>'WEEKLY COMPETITIVE REPORT'!P15/Y4</f>
        <v>22376.86517892513</v>
      </c>
      <c r="Q15" s="14">
        <f>'WEEKLY COMPETITIVE REPORT'!Q15/Y4</f>
        <v>47542.58550112241</v>
      </c>
      <c r="R15" s="22">
        <f>'WEEKLY COMPETITIVE REPORT'!R15</f>
        <v>3756</v>
      </c>
      <c r="S15" s="22">
        <f>'WEEKLY COMPETITIVE REPORT'!S15</f>
        <v>7568</v>
      </c>
      <c r="T15" s="64">
        <f>'WEEKLY COMPETITIVE REPORT'!T15</f>
        <v>-52.93300744361738</v>
      </c>
      <c r="U15" s="14">
        <f>'WEEKLY COMPETITIVE REPORT'!U15/Y4</f>
        <v>179246.00554601874</v>
      </c>
      <c r="V15" s="14">
        <f t="shared" si="1"/>
        <v>1598.3475127803665</v>
      </c>
      <c r="W15" s="25">
        <f t="shared" si="2"/>
        <v>201622.87072494387</v>
      </c>
      <c r="X15" s="22">
        <f>'WEEKLY COMPETITIVE REPORT'!X15</f>
        <v>29824</v>
      </c>
      <c r="Y15" s="56">
        <f>'WEEKLY COMPETITIVE REPORT'!Y15</f>
        <v>33580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SHANGHAI GYPSY</v>
      </c>
      <c r="D16" s="4" t="str">
        <f>'WEEKLY COMPETITIVE REPORT'!D16</f>
        <v>ŠANGHAJ</v>
      </c>
      <c r="E16" s="4" t="str">
        <f>'WEEKLY COMPETITIVE REPORT'!E16</f>
        <v>IND</v>
      </c>
      <c r="F16" s="4" t="str">
        <f>'WEEKLY COMPETITIVE REPORT'!F16</f>
        <v>KZC</v>
      </c>
      <c r="G16" s="37">
        <f>'WEEKLY COMPETITIVE REPORT'!G16</f>
        <v>6</v>
      </c>
      <c r="H16" s="37">
        <f>'WEEKLY COMPETITIVE REPORT'!H16</f>
        <v>13</v>
      </c>
      <c r="I16" s="14">
        <f>'WEEKLY COMPETITIVE REPORT'!I16/Y4</f>
        <v>9518.024560940183</v>
      </c>
      <c r="J16" s="14">
        <f>'WEEKLY COMPETITIVE REPORT'!J16/Y4</f>
        <v>16661.82490426515</v>
      </c>
      <c r="K16" s="22">
        <f>'WEEKLY COMPETITIVE REPORT'!K16</f>
        <v>1446</v>
      </c>
      <c r="L16" s="22">
        <f>'WEEKLY COMPETITIVE REPORT'!L16</f>
        <v>2477</v>
      </c>
      <c r="M16" s="64">
        <f>'WEEKLY COMPETITIVE REPORT'!M16</f>
        <v>-42.87525756855286</v>
      </c>
      <c r="N16" s="14">
        <f t="shared" si="0"/>
        <v>732.1557354569371</v>
      </c>
      <c r="O16" s="37">
        <f>'WEEKLY COMPETITIVE REPORT'!O16</f>
        <v>13</v>
      </c>
      <c r="P16" s="14">
        <f>'WEEKLY COMPETITIVE REPORT'!P16/Y4</f>
        <v>13979.928694044633</v>
      </c>
      <c r="Q16" s="14">
        <f>'WEEKLY COMPETITIVE REPORT'!Q16/Y4</f>
        <v>25766.539020203356</v>
      </c>
      <c r="R16" s="22">
        <f>'WEEKLY COMPETITIVE REPORT'!R16</f>
        <v>2320</v>
      </c>
      <c r="S16" s="22">
        <f>'WEEKLY COMPETITIVE REPORT'!S16</f>
        <v>4085</v>
      </c>
      <c r="T16" s="64">
        <f>'WEEKLY COMPETITIVE REPORT'!T16</f>
        <v>-45.74386306564854</v>
      </c>
      <c r="U16" s="14">
        <f>'WEEKLY COMPETITIVE REPORT'!U16/Y4</f>
        <v>201389.14564901625</v>
      </c>
      <c r="V16" s="14">
        <f t="shared" si="1"/>
        <v>1075.3791303111257</v>
      </c>
      <c r="W16" s="25">
        <f t="shared" si="2"/>
        <v>215369.0743430609</v>
      </c>
      <c r="X16" s="22">
        <f>'WEEKLY COMPETITIVE REPORT'!X16</f>
        <v>35906</v>
      </c>
      <c r="Y16" s="56">
        <f>'WEEKLY COMPETITIVE REPORT'!Y16</f>
        <v>38226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WEDDING VIDEO</v>
      </c>
      <c r="D17" s="4" t="str">
        <f>'WEEKLY COMPETITIVE REPORT'!D17</f>
        <v>POROČNI VIDEO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6</v>
      </c>
      <c r="I17" s="14">
        <f>'WEEKLY COMPETITIVE REPORT'!I17/Y4</f>
        <v>6668.427307539945</v>
      </c>
      <c r="J17" s="14">
        <f>'WEEKLY COMPETITIVE REPORT'!J17/Y4</f>
        <v>0</v>
      </c>
      <c r="K17" s="22">
        <f>'WEEKLY COMPETITIVE REPORT'!K17</f>
        <v>990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1111.4045512566574</v>
      </c>
      <c r="O17" s="37">
        <f>'WEEKLY COMPETITIVE REPORT'!O17</f>
        <v>6</v>
      </c>
      <c r="P17" s="14">
        <f>'WEEKLY COMPETITIVE REPORT'!P17/Y4</f>
        <v>9417.668031163344</v>
      </c>
      <c r="Q17" s="14">
        <f>'WEEKLY COMPETITIVE REPORT'!Q17/Y4</f>
        <v>0</v>
      </c>
      <c r="R17" s="22">
        <f>'WEEKLY COMPETITIVE REPORT'!R17</f>
        <v>1622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437.079096791232</v>
      </c>
      <c r="V17" s="14">
        <f t="shared" si="1"/>
        <v>1569.611338527224</v>
      </c>
      <c r="W17" s="25">
        <f t="shared" si="2"/>
        <v>9854.747127954577</v>
      </c>
      <c r="X17" s="22">
        <f>'WEEKLY COMPETITIVE REPORT'!X17</f>
        <v>82</v>
      </c>
      <c r="Y17" s="56">
        <f>'WEEKLY COMPETITIVE REPORT'!Y17</f>
        <v>1704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PARANORMAL ACTIVITY 4</v>
      </c>
      <c r="D18" s="4" t="str">
        <f>'WEEKLY COMPETITIVE REPORT'!D18</f>
        <v>PARANORMALNO 4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3</v>
      </c>
      <c r="H18" s="37">
        <f>'WEEKLY COMPETITIVE REPORT'!H18</f>
        <v>6</v>
      </c>
      <c r="I18" s="14">
        <f>'WEEKLY COMPETITIVE REPORT'!I18/Y4</f>
        <v>7142.479862670012</v>
      </c>
      <c r="J18" s="14">
        <f>'WEEKLY COMPETITIVE REPORT'!J18/Y4</f>
        <v>12681.89621022052</v>
      </c>
      <c r="K18" s="22">
        <f>'WEEKLY COMPETITIVE REPORT'!K18</f>
        <v>1078</v>
      </c>
      <c r="L18" s="22">
        <f>'WEEKLY COMPETITIVE REPORT'!L18</f>
        <v>1952</v>
      </c>
      <c r="M18" s="64">
        <f>'WEEKLY COMPETITIVE REPORT'!M18</f>
        <v>-43.67971678467305</v>
      </c>
      <c r="N18" s="14">
        <f t="shared" si="0"/>
        <v>1190.413310445002</v>
      </c>
      <c r="O18" s="37">
        <f>'WEEKLY COMPETITIVE REPORT'!O18</f>
        <v>6</v>
      </c>
      <c r="P18" s="14">
        <f>'WEEKLY COMPETITIVE REPORT'!P18/Y4</f>
        <v>9382.015053479467</v>
      </c>
      <c r="Q18" s="14">
        <f>'WEEKLY COMPETITIVE REPORT'!Q18/Y4</f>
        <v>18668.95549980193</v>
      </c>
      <c r="R18" s="22">
        <f>'WEEKLY COMPETITIVE REPORT'!R18</f>
        <v>1556</v>
      </c>
      <c r="S18" s="22">
        <f>'WEEKLY COMPETITIVE REPORT'!S18</f>
        <v>3012</v>
      </c>
      <c r="T18" s="64">
        <f>'WEEKLY COMPETITIVE REPORT'!T18</f>
        <v>-49.74536709577026</v>
      </c>
      <c r="U18" s="14">
        <f>'WEEKLY COMPETITIVE REPORT'!U18/Y4</f>
        <v>60871.51723227255</v>
      </c>
      <c r="V18" s="14">
        <f t="shared" si="1"/>
        <v>1563.669175579911</v>
      </c>
      <c r="W18" s="25">
        <f t="shared" si="2"/>
        <v>70253.53228575201</v>
      </c>
      <c r="X18" s="22">
        <f>'WEEKLY COMPETITIVE REPORT'!X18</f>
        <v>10534</v>
      </c>
      <c r="Y18" s="56">
        <f>'WEEKLY COMPETITIVE REPORT'!Y18</f>
        <v>12090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ASTÉRIX AND OBÉLIX: GOD SAVE BRITANNIA</v>
      </c>
      <c r="D19" s="4" t="str">
        <f>'WEEKLY COMPETITIVE REPORT'!D19</f>
        <v>ASTERIX IN OBELIX V BRITANIJI</v>
      </c>
      <c r="E19" s="4" t="str">
        <f>'WEEKLY COMPETITIVE REPORT'!E19</f>
        <v>IND</v>
      </c>
      <c r="F19" s="4" t="str">
        <f>'WEEKLY COMPETITIVE REPORT'!F19</f>
        <v>FIVIA</v>
      </c>
      <c r="G19" s="37">
        <f>'WEEKLY COMPETITIVE REPORT'!G19</f>
        <v>3</v>
      </c>
      <c r="H19" s="37">
        <f>'WEEKLY COMPETITIVE REPORT'!H19</f>
        <v>14</v>
      </c>
      <c r="I19" s="14">
        <f>'WEEKLY COMPETITIVE REPORT'!I19/Y4</f>
        <v>7224.349663277433</v>
      </c>
      <c r="J19" s="14">
        <f>'WEEKLY COMPETITIVE REPORT'!J19/Y4</f>
        <v>17566.35415291166</v>
      </c>
      <c r="K19" s="22">
        <f>'WEEKLY COMPETITIVE REPORT'!K19</f>
        <v>1076</v>
      </c>
      <c r="L19" s="22">
        <f>'WEEKLY COMPETITIVE REPORT'!L19</f>
        <v>2671</v>
      </c>
      <c r="M19" s="64">
        <f>'WEEKLY COMPETITIVE REPORT'!M19</f>
        <v>-58.87393820942645</v>
      </c>
      <c r="N19" s="14">
        <f t="shared" si="0"/>
        <v>516.024975948388</v>
      </c>
      <c r="O19" s="37">
        <f>'WEEKLY COMPETITIVE REPORT'!O19</f>
        <v>14</v>
      </c>
      <c r="P19" s="14">
        <f>'WEEKLY COMPETITIVE REPORT'!P19/Y4</f>
        <v>9051.894889739866</v>
      </c>
      <c r="Q19" s="14">
        <f>'WEEKLY COMPETITIVE REPORT'!Q19/Y4</f>
        <v>24369.470487257364</v>
      </c>
      <c r="R19" s="22">
        <f>'WEEKLY COMPETITIVE REPORT'!R19</f>
        <v>1434</v>
      </c>
      <c r="S19" s="22">
        <f>'WEEKLY COMPETITIVE REPORT'!S19</f>
        <v>3848</v>
      </c>
      <c r="T19" s="64">
        <f>'WEEKLY COMPETITIVE REPORT'!T19</f>
        <v>-62.85559468978597</v>
      </c>
      <c r="U19" s="14">
        <f>'WEEKLY COMPETITIVE REPORT'!U19/Y4</f>
        <v>67080.41727188697</v>
      </c>
      <c r="V19" s="14">
        <f t="shared" si="1"/>
        <v>646.5639206957047</v>
      </c>
      <c r="W19" s="25">
        <f t="shared" si="2"/>
        <v>76132.31216162683</v>
      </c>
      <c r="X19" s="22">
        <f>'WEEKLY COMPETITIVE REPORT'!X19</f>
        <v>11422</v>
      </c>
      <c r="Y19" s="56">
        <f>'WEEKLY COMPETITIVE REPORT'!Y19</f>
        <v>12856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TAKEN 2</v>
      </c>
      <c r="D20" s="4" t="str">
        <f>'WEEKLY COMPETITIVE REPORT'!D20</f>
        <v>UGRABLJENA 2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5</v>
      </c>
      <c r="I20" s="14">
        <f>'WEEKLY COMPETITIVE REPORT'!I20/Y4</f>
        <v>4542.453453056913</v>
      </c>
      <c r="J20" s="14">
        <f>'WEEKLY COMPETITIVE REPORT'!J20/Y4</f>
        <v>9050.574409084908</v>
      </c>
      <c r="K20" s="22">
        <f>'WEEKLY COMPETITIVE REPORT'!K20</f>
        <v>673</v>
      </c>
      <c r="L20" s="22">
        <f>'WEEKLY COMPETITIVE REPORT'!L20</f>
        <v>1356</v>
      </c>
      <c r="M20" s="64">
        <f>'WEEKLY COMPETITIVE REPORT'!M20</f>
        <v>-49.81032973446163</v>
      </c>
      <c r="N20" s="14">
        <f t="shared" si="0"/>
        <v>908.4906906113825</v>
      </c>
      <c r="O20" s="37">
        <f>'WEEKLY COMPETITIVE REPORT'!O20</f>
        <v>5</v>
      </c>
      <c r="P20" s="14">
        <f>'WEEKLY COMPETITIVE REPORT'!P20/Y4</f>
        <v>6941.766803116335</v>
      </c>
      <c r="Q20" s="14">
        <f>'WEEKLY COMPETITIVE REPORT'!Q20/Y4</f>
        <v>14337.778951538361</v>
      </c>
      <c r="R20" s="22">
        <f>'WEEKLY COMPETITIVE REPORT'!R20</f>
        <v>1170</v>
      </c>
      <c r="S20" s="22">
        <f>'WEEKLY COMPETITIVE REPORT'!S20</f>
        <v>2277</v>
      </c>
      <c r="T20" s="64">
        <f>'WEEKLY COMPETITIVE REPORT'!T20</f>
        <v>-51.58408546693682</v>
      </c>
      <c r="U20" s="14">
        <f>'WEEKLY COMPETITIVE REPORT'!U20/Y4</f>
        <v>116339.6276244553</v>
      </c>
      <c r="V20" s="14">
        <f t="shared" si="1"/>
        <v>1388.353360623267</v>
      </c>
      <c r="W20" s="25">
        <f t="shared" si="2"/>
        <v>123281.39442757163</v>
      </c>
      <c r="X20" s="22">
        <f>'WEEKLY COMPETITIVE REPORT'!X20</f>
        <v>19074</v>
      </c>
      <c r="Y20" s="56">
        <f>'WEEKLY COMPETITIVE REPORT'!Y20</f>
        <v>20244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PITCH PERFECT</v>
      </c>
      <c r="D21" s="4" t="str">
        <f>'WEEKLY COMPETITIVE REPORT'!D21</f>
        <v>PRAVA NOTA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4</v>
      </c>
      <c r="H21" s="37">
        <f>'WEEKLY COMPETITIVE REPORT'!H21</f>
        <v>7</v>
      </c>
      <c r="I21" s="14">
        <f>'WEEKLY COMPETITIVE REPORT'!I21/Y4</f>
        <v>4691.6677670672125</v>
      </c>
      <c r="J21" s="14">
        <f>'WEEKLY COMPETITIVE REPORT'!J21/Y4</f>
        <v>8366.565429816454</v>
      </c>
      <c r="K21" s="22">
        <f>'WEEKLY COMPETITIVE REPORT'!K21</f>
        <v>709</v>
      </c>
      <c r="L21" s="22">
        <f>'WEEKLY COMPETITIVE REPORT'!L21</f>
        <v>1289</v>
      </c>
      <c r="M21" s="64">
        <f>'WEEKLY COMPETITIVE REPORT'!M21</f>
        <v>-43.923611111111114</v>
      </c>
      <c r="N21" s="14">
        <f aca="true" t="shared" si="3" ref="N21:N33">I21/H21</f>
        <v>670.2382524381732</v>
      </c>
      <c r="O21" s="37">
        <f>'WEEKLY COMPETITIVE REPORT'!O21</f>
        <v>7</v>
      </c>
      <c r="P21" s="14">
        <f>'WEEKLY COMPETITIVE REPORT'!P21/Y4</f>
        <v>6319.820414630926</v>
      </c>
      <c r="Q21" s="14">
        <f>'WEEKLY COMPETITIVE REPORT'!Q21/Y4</f>
        <v>11782.648884193846</v>
      </c>
      <c r="R21" s="22">
        <f>'WEEKLY COMPETITIVE REPORT'!R21</f>
        <v>1032</v>
      </c>
      <c r="S21" s="22">
        <f>'WEEKLY COMPETITIVE REPORT'!S21</f>
        <v>1887</v>
      </c>
      <c r="T21" s="64">
        <f>'WEEKLY COMPETITIVE REPORT'!T21</f>
        <v>-46.36333071836825</v>
      </c>
      <c r="U21" s="14">
        <f>'WEEKLY COMPETITIVE REPORT'!U21/Y4</f>
        <v>51695.497160966595</v>
      </c>
      <c r="V21" s="14">
        <f aca="true" t="shared" si="4" ref="V21:V33">P21/O21</f>
        <v>902.8314878044181</v>
      </c>
      <c r="W21" s="25">
        <f aca="true" t="shared" si="5" ref="W21:W33">P21+U21</f>
        <v>58015.317575597524</v>
      </c>
      <c r="X21" s="22">
        <f>'WEEKLY COMPETITIVE REPORT'!X21</f>
        <v>8995</v>
      </c>
      <c r="Y21" s="56">
        <f>'WEEKLY COMPETITIVE REPORT'!Y21</f>
        <v>10027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BRAVE</v>
      </c>
      <c r="D22" s="4" t="str">
        <f>'WEEKLY COMPETITIVE REPORT'!D22</f>
        <v>POGUM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8</v>
      </c>
      <c r="H22" s="37">
        <f>'WEEKLY COMPETITIVE REPORT'!H22</f>
        <v>17</v>
      </c>
      <c r="I22" s="14">
        <f>'WEEKLY COMPETITIVE REPORT'!I22/Y4</f>
        <v>4669.21959593292</v>
      </c>
      <c r="J22" s="14">
        <f>'WEEKLY COMPETITIVE REPORT'!J22/Y4</f>
        <v>10270.698534266474</v>
      </c>
      <c r="K22" s="22">
        <f>'WEEKLY COMPETITIVE REPORT'!K22</f>
        <v>904</v>
      </c>
      <c r="L22" s="22">
        <f>'WEEKLY COMPETITIVE REPORT'!L22</f>
        <v>1635</v>
      </c>
      <c r="M22" s="64">
        <f>'WEEKLY COMPETITIVE REPORT'!M22</f>
        <v>-54.5384417588069</v>
      </c>
      <c r="N22" s="14">
        <f t="shared" si="3"/>
        <v>274.65997623134825</v>
      </c>
      <c r="O22" s="37">
        <f>'WEEKLY COMPETITIVE REPORT'!O22</f>
        <v>17</v>
      </c>
      <c r="P22" s="14">
        <f>'WEEKLY COMPETITIVE REPORT'!P22/Y4</f>
        <v>6100.620625907831</v>
      </c>
      <c r="Q22" s="14">
        <f>'WEEKLY COMPETITIVE REPORT'!Q22/Y4</f>
        <v>17472.600026409615</v>
      </c>
      <c r="R22" s="22">
        <f>'WEEKLY COMPETITIVE REPORT'!R22</f>
        <v>1216</v>
      </c>
      <c r="S22" s="22">
        <f>'WEEKLY COMPETITIVE REPORT'!S22</f>
        <v>3079</v>
      </c>
      <c r="T22" s="64">
        <f>'WEEKLY COMPETITIVE REPORT'!T22</f>
        <v>-65.08464328899638</v>
      </c>
      <c r="U22" s="14">
        <f>'WEEKLY COMPETITIVE REPORT'!U22/Y4</f>
        <v>171180.5097055328</v>
      </c>
      <c r="V22" s="14">
        <f t="shared" si="4"/>
        <v>358.8600368181077</v>
      </c>
      <c r="W22" s="25">
        <f t="shared" si="5"/>
        <v>177281.13033144063</v>
      </c>
      <c r="X22" s="22">
        <f>'WEEKLY COMPETITIVE REPORT'!X22</f>
        <v>29073</v>
      </c>
      <c r="Y22" s="56">
        <f>'WEEKLY COMPETITIVE REPORT'!Y22</f>
        <v>30289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THE PLAYERS</v>
      </c>
      <c r="D23" s="4" t="str">
        <f>'WEEKLY COMPETITIVE REPORT'!D23</f>
        <v>SKOK ČEZ PLOT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2</v>
      </c>
      <c r="I23" s="14">
        <f>'WEEKLY COMPETITIVE REPORT'!I23/Y4</f>
        <v>4295.523570579691</v>
      </c>
      <c r="J23" s="14">
        <f>'WEEKLY COMPETITIVE REPORT'!J23/Y4</f>
        <v>0</v>
      </c>
      <c r="K23" s="22">
        <f>'WEEKLY COMPETITIVE REPORT'!K23</f>
        <v>610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2147.7617852898456</v>
      </c>
      <c r="O23" s="37">
        <f>'WEEKLY COMPETITIVE REPORT'!O23</f>
        <v>2</v>
      </c>
      <c r="P23" s="14">
        <f>'WEEKLY COMPETITIVE REPORT'!P23/Y4</f>
        <v>5967.252079757031</v>
      </c>
      <c r="Q23" s="14">
        <f>'WEEKLY COMPETITIVE REPORT'!Q23/Y4</f>
        <v>0</v>
      </c>
      <c r="R23" s="22">
        <f>'WEEKLY COMPETITIVE REPORT'!R23</f>
        <v>925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2983.6260398785157</v>
      </c>
      <c r="W23" s="25">
        <f t="shared" si="5"/>
        <v>5967.252079757031</v>
      </c>
      <c r="X23" s="22">
        <f>'WEEKLY COMPETITIVE REPORT'!X23</f>
        <v>0</v>
      </c>
      <c r="Y23" s="56">
        <f>'WEEKLY COMPETITIVE REPORT'!Y23</f>
        <v>925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LOOPER</v>
      </c>
      <c r="D24" s="4" t="str">
        <f>'WEEKLY COMPETITIVE REPORT'!D24</f>
        <v>ČASOVNA ZANKA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4</v>
      </c>
      <c r="H24" s="37">
        <f>'WEEKLY COMPETITIVE REPORT'!H24</f>
        <v>5</v>
      </c>
      <c r="I24" s="14">
        <f>'WEEKLY COMPETITIVE REPORT'!I24/Y4</f>
        <v>4052.5551300673446</v>
      </c>
      <c r="J24" s="14">
        <f>'WEEKLY COMPETITIVE REPORT'!J24/Y4</f>
        <v>5856.331704740525</v>
      </c>
      <c r="K24" s="22">
        <f>'WEEKLY COMPETITIVE REPORT'!K24</f>
        <v>598</v>
      </c>
      <c r="L24" s="22">
        <f>'WEEKLY COMPETITIVE REPORT'!L24</f>
        <v>870</v>
      </c>
      <c r="M24" s="64">
        <f>'WEEKLY COMPETITIVE REPORT'!M24</f>
        <v>-30.800450958286362</v>
      </c>
      <c r="N24" s="14">
        <f t="shared" si="3"/>
        <v>810.511026013469</v>
      </c>
      <c r="O24" s="37">
        <f>'WEEKLY COMPETITIVE REPORT'!O24</f>
        <v>5</v>
      </c>
      <c r="P24" s="14">
        <f>'WEEKLY COMPETITIVE REPORT'!P24/Y4</f>
        <v>5716.360755314935</v>
      </c>
      <c r="Q24" s="14">
        <f>'WEEKLY COMPETITIVE REPORT'!Q24/Y4</f>
        <v>9985.474712795458</v>
      </c>
      <c r="R24" s="22">
        <f>'WEEKLY COMPETITIVE REPORT'!R24</f>
        <v>956</v>
      </c>
      <c r="S24" s="22">
        <f>'WEEKLY COMPETITIVE REPORT'!S24</f>
        <v>1598</v>
      </c>
      <c r="T24" s="64">
        <f>'WEEKLY COMPETITIVE REPORT'!T24</f>
        <v>-42.753239883628666</v>
      </c>
      <c r="U24" s="14">
        <f>'WEEKLY COMPETITIVE REPORT'!U24/Y4</f>
        <v>50196.7516175888</v>
      </c>
      <c r="V24" s="14">
        <f t="shared" si="4"/>
        <v>1143.272151062987</v>
      </c>
      <c r="W24" s="25">
        <f t="shared" si="5"/>
        <v>55913.112372903735</v>
      </c>
      <c r="X24" s="22">
        <f>'WEEKLY COMPETITIVE REPORT'!X24</f>
        <v>8260</v>
      </c>
      <c r="Y24" s="56">
        <f>'WEEKLY COMPETITIVE REPORT'!Y24</f>
        <v>9216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BACHELLORETE</v>
      </c>
      <c r="D25" s="4" t="str">
        <f>'WEEKLY COMPETITIVE REPORT'!D25</f>
        <v>NORA DEKLIŠČINA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5</v>
      </c>
      <c r="H25" s="37">
        <f>'WEEKLY COMPETITIVE REPORT'!H25</f>
        <v>4</v>
      </c>
      <c r="I25" s="14">
        <f>'WEEKLY COMPETITIVE REPORT'!I25/Y4</f>
        <v>2890.5321537039486</v>
      </c>
      <c r="J25" s="14">
        <f>'WEEKLY COMPETITIVE REPORT'!J25/Y4</f>
        <v>4406.443945596197</v>
      </c>
      <c r="K25" s="22">
        <f>'WEEKLY COMPETITIVE REPORT'!K25</f>
        <v>431</v>
      </c>
      <c r="L25" s="22">
        <f>'WEEKLY COMPETITIVE REPORT'!L25</f>
        <v>664</v>
      </c>
      <c r="M25" s="64">
        <f>'WEEKLY COMPETITIVE REPORT'!M25</f>
        <v>-34.40215762661073</v>
      </c>
      <c r="N25" s="14">
        <f t="shared" si="3"/>
        <v>722.6330384259871</v>
      </c>
      <c r="O25" s="37">
        <f>'WEEKLY COMPETITIVE REPORT'!O25</f>
        <v>4</v>
      </c>
      <c r="P25" s="14">
        <f>'WEEKLY COMPETITIVE REPORT'!P25/Y4</f>
        <v>3958.801003565298</v>
      </c>
      <c r="Q25" s="14">
        <f>'WEEKLY COMPETITIVE REPORT'!Q25/Y4</f>
        <v>6976.099300145253</v>
      </c>
      <c r="R25" s="22">
        <f>'WEEKLY COMPETITIVE REPORT'!R25</f>
        <v>647</v>
      </c>
      <c r="S25" s="22">
        <f>'WEEKLY COMPETITIVE REPORT'!S25</f>
        <v>1120</v>
      </c>
      <c r="T25" s="64">
        <f>'WEEKLY COMPETITIVE REPORT'!T25</f>
        <v>-43.25194018550066</v>
      </c>
      <c r="U25" s="14">
        <f>'WEEKLY COMPETITIVE REPORT'!U25/Y4</f>
        <v>45349.2671332365</v>
      </c>
      <c r="V25" s="14">
        <f t="shared" si="4"/>
        <v>989.7002508913245</v>
      </c>
      <c r="W25" s="25">
        <f t="shared" si="5"/>
        <v>49308.0681368018</v>
      </c>
      <c r="X25" s="22">
        <f>'WEEKLY COMPETITIVE REPORT'!X25</f>
        <v>7465</v>
      </c>
      <c r="Y25" s="56">
        <f>'WEEKLY COMPETITIVE REPORT'!Y25</f>
        <v>8112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ICE AGE 4: CONTINENTAL DRIFT</v>
      </c>
      <c r="D26" s="4" t="str">
        <f>'WEEKLY COMPETITIVE REPORT'!D26</f>
        <v>LEDENA DOBA 4: CELINSKI PREMIKI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19</v>
      </c>
      <c r="H26" s="37">
        <f>'WEEKLY COMPETITIVE REPORT'!H26</f>
        <v>30</v>
      </c>
      <c r="I26" s="14">
        <f>'WEEKLY COMPETITIVE REPORT'!I26/Y4</f>
        <v>1696.8176416215504</v>
      </c>
      <c r="J26" s="14">
        <f>'WEEKLY COMPETITIVE REPORT'!J26/Y4</f>
        <v>3149.3463620757957</v>
      </c>
      <c r="K26" s="22">
        <f>'WEEKLY COMPETITIVE REPORT'!K26</f>
        <v>281</v>
      </c>
      <c r="L26" s="22">
        <f>'WEEKLY COMPETITIVE REPORT'!L26</f>
        <v>498</v>
      </c>
      <c r="M26" s="64">
        <f>'WEEKLY COMPETITIVE REPORT'!M26</f>
        <v>-46.121593291404615</v>
      </c>
      <c r="N26" s="14">
        <f t="shared" si="3"/>
        <v>56.56058805405168</v>
      </c>
      <c r="O26" s="37">
        <f>'WEEKLY COMPETITIVE REPORT'!O26</f>
        <v>30</v>
      </c>
      <c r="P26" s="14">
        <f>'WEEKLY COMPETITIVE REPORT'!P26/Y4</f>
        <v>1896.2102205202696</v>
      </c>
      <c r="Q26" s="14">
        <f>'WEEKLY COMPETITIVE REPORT'!Q26/Y4</f>
        <v>4200.448963422686</v>
      </c>
      <c r="R26" s="22">
        <f>'WEEKLY COMPETITIVE REPORT'!R26</f>
        <v>317</v>
      </c>
      <c r="S26" s="22">
        <f>'WEEKLY COMPETITIVE REPORT'!S26</f>
        <v>665</v>
      </c>
      <c r="T26" s="64">
        <f>'WEEKLY COMPETITIVE REPORT'!T26</f>
        <v>-54.85696321911349</v>
      </c>
      <c r="U26" s="14">
        <f>'WEEKLY COMPETITIVE REPORT'!U26/Y4</f>
        <v>1109058.4972930148</v>
      </c>
      <c r="V26" s="14">
        <f t="shared" si="4"/>
        <v>63.20700735067565</v>
      </c>
      <c r="W26" s="25">
        <f t="shared" si="5"/>
        <v>1110954.7075135352</v>
      </c>
      <c r="X26" s="22">
        <f>'WEEKLY COMPETITIVE REPORT'!X26</f>
        <v>180797</v>
      </c>
      <c r="Y26" s="56">
        <f>'WEEKLY COMPETITIVE REPORT'!Y26</f>
        <v>181114</v>
      </c>
    </row>
    <row r="27" spans="1:25" ht="12.75" customHeight="1">
      <c r="A27" s="50">
        <v>14</v>
      </c>
      <c r="B27" s="4">
        <f>'WEEKLY COMPETITIVE REPORT'!B27</f>
        <v>17</v>
      </c>
      <c r="C27" s="4" t="str">
        <f>'WEEKLY COMPETITIVE REPORT'!C27</f>
        <v>HOUSE AT THE END OF THE STREET</v>
      </c>
      <c r="D27" s="4" t="str">
        <f>'WEEKLY COMPETITIVE REPORT'!D27</f>
        <v>HIŠA NA KONCU ULICE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6</v>
      </c>
      <c r="H27" s="37">
        <f>'WEEKLY COMPETITIVE REPORT'!H27</f>
        <v>2</v>
      </c>
      <c r="I27" s="14">
        <f>'WEEKLY COMPETITIVE REPORT'!I27/Y4</f>
        <v>1027.333949557639</v>
      </c>
      <c r="J27" s="14">
        <f>'WEEKLY COMPETITIVE REPORT'!J27/Y17</f>
        <v>0.36384976525821594</v>
      </c>
      <c r="K27" s="22">
        <f>'WEEKLY COMPETITIVE REPORT'!K27</f>
        <v>151</v>
      </c>
      <c r="L27" s="22">
        <f>'WEEKLY COMPETITIVE REPORT'!L27</f>
        <v>121</v>
      </c>
      <c r="M27" s="64">
        <f>'WEEKLY COMPETITIVE REPORT'!M27</f>
        <v>25.483870967741936</v>
      </c>
      <c r="N27" s="14">
        <f t="shared" si="3"/>
        <v>513.6669747788195</v>
      </c>
      <c r="O27" s="37">
        <f>'WEEKLY COMPETITIVE REPORT'!O27</f>
        <v>2</v>
      </c>
      <c r="P27" s="14">
        <f>'WEEKLY COMPETITIVE REPORT'!P27/Y4</f>
        <v>1325.7625775782385</v>
      </c>
      <c r="Q27" s="14">
        <f>'WEEKLY COMPETITIVE REPORT'!Q27/Y17</f>
        <v>0.5481220657276995</v>
      </c>
      <c r="R27" s="22">
        <f>'WEEKLY COMPETITIVE REPORT'!R27</f>
        <v>221</v>
      </c>
      <c r="S27" s="22">
        <f>'WEEKLY COMPETITIVE REPORT'!S27</f>
        <v>189</v>
      </c>
      <c r="T27" s="64">
        <f>'WEEKLY COMPETITIVE REPORT'!T27</f>
        <v>7.494646680942168</v>
      </c>
      <c r="U27" s="14">
        <f>'WEEKLY COMPETITIVE REPORT'!U27/Y17</f>
        <v>7.48943661971831</v>
      </c>
      <c r="V27" s="14">
        <f t="shared" si="4"/>
        <v>662.8812887891193</v>
      </c>
      <c r="W27" s="25">
        <f t="shared" si="5"/>
        <v>1333.252014197957</v>
      </c>
      <c r="X27" s="22">
        <f>'WEEKLY COMPETITIVE REPORT'!X27</f>
        <v>2614</v>
      </c>
      <c r="Y27" s="56">
        <f>'WEEKLY COMPETITIVE REPORT'!Y27</f>
        <v>2835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SAVAGES</v>
      </c>
      <c r="D28" s="4" t="str">
        <f>'WEEKLY COMPETITIVE REPORT'!D28</f>
        <v>DIVJAKI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7</v>
      </c>
      <c r="H28" s="37">
        <f>'WEEKLY COMPETITIVE REPORT'!H28</f>
        <v>7</v>
      </c>
      <c r="I28" s="14">
        <f>'WEEKLY COMPETITIVE REPORT'!I28/Y4</f>
        <v>892.6449227518817</v>
      </c>
      <c r="J28" s="14">
        <f>'WEEKLY COMPETITIVE REPORT'!J28/Y17</f>
        <v>1.5205399061032865</v>
      </c>
      <c r="K28" s="22">
        <f>'WEEKLY COMPETITIVE REPORT'!K28</f>
        <v>143</v>
      </c>
      <c r="L28" s="22">
        <f>'WEEKLY COMPETITIVE REPORT'!L28</f>
        <v>517</v>
      </c>
      <c r="M28" s="64">
        <f>'WEEKLY COMPETITIVE REPORT'!M28</f>
        <v>-73.90968737939019</v>
      </c>
      <c r="N28" s="14">
        <f t="shared" si="3"/>
        <v>127.52070325026882</v>
      </c>
      <c r="O28" s="37">
        <f>'WEEKLY COMPETITIVE REPORT'!O28</f>
        <v>7</v>
      </c>
      <c r="P28" s="14">
        <f>'WEEKLY COMPETITIVE REPORT'!P28/Y4</f>
        <v>1283.5071966195696</v>
      </c>
      <c r="Q28" s="14">
        <f>'WEEKLY COMPETITIVE REPORT'!Q28/Y17</f>
        <v>2.233568075117371</v>
      </c>
      <c r="R28" s="22">
        <f>'WEEKLY COMPETITIVE REPORT'!R28</f>
        <v>218</v>
      </c>
      <c r="S28" s="22">
        <f>'WEEKLY COMPETITIVE REPORT'!S28</f>
        <v>813</v>
      </c>
      <c r="T28" s="64">
        <f>'WEEKLY COMPETITIVE REPORT'!T28</f>
        <v>-74.4613767735155</v>
      </c>
      <c r="U28" s="14">
        <f>'WEEKLY COMPETITIVE REPORT'!U28/Y17</f>
        <v>37.16431924882629</v>
      </c>
      <c r="V28" s="14">
        <f t="shared" si="4"/>
        <v>183.3581709456528</v>
      </c>
      <c r="W28" s="25">
        <f t="shared" si="5"/>
        <v>1320.671515868396</v>
      </c>
      <c r="X28" s="22">
        <f>'WEEKLY COMPETITIVE REPORT'!X28</f>
        <v>14114</v>
      </c>
      <c r="Y28" s="56">
        <f>'WEEKLY COMPETITIVE REPORT'!Y28</f>
        <v>14332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146</v>
      </c>
      <c r="I34" s="32">
        <f>SUM(I14:I33)</f>
        <v>162297.6363396276</v>
      </c>
      <c r="J34" s="31">
        <f>SUM(J14:J33)</f>
        <v>289876.4387274503</v>
      </c>
      <c r="K34" s="31">
        <f>SUM(K14:K33)</f>
        <v>24096</v>
      </c>
      <c r="L34" s="31">
        <f>SUM(L14:L33)</f>
        <v>43559</v>
      </c>
      <c r="M34" s="64">
        <f>'WEEKLY COMPETITIVE REPORT'!M34</f>
        <v>-47.23619816261698</v>
      </c>
      <c r="N34" s="32">
        <f>I34/H34</f>
        <v>1111.627646161833</v>
      </c>
      <c r="O34" s="40">
        <f>'WEEKLY COMPETITIVE REPORT'!O34</f>
        <v>146</v>
      </c>
      <c r="P34" s="31">
        <f>SUM(P14:P33)</f>
        <v>226844.05123464944</v>
      </c>
      <c r="Q34" s="31">
        <f>SUM(Q14:Q33)</f>
        <v>446013.60963151144</v>
      </c>
      <c r="R34" s="31">
        <f>SUM(R14:R33)</f>
        <v>36886</v>
      </c>
      <c r="S34" s="31">
        <f>SUM(S14:S33)</f>
        <v>70662</v>
      </c>
      <c r="T34" s="65">
        <f>P34/Q34-100%</f>
        <v>-0.4913965710103242</v>
      </c>
      <c r="U34" s="31">
        <f>SUM(U14:U33)</f>
        <v>2392063.6686773</v>
      </c>
      <c r="V34" s="32">
        <f>P34/O34</f>
        <v>1553.7263783195167</v>
      </c>
      <c r="W34" s="31">
        <f>SUM(W14:W33)</f>
        <v>2618907.7199119492</v>
      </c>
      <c r="X34" s="31">
        <f>SUM(X14:X33)</f>
        <v>409427</v>
      </c>
      <c r="Y34" s="35">
        <f>SUM(Y14:Y33)</f>
        <v>446313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2012-11-15T12:17:00Z</dcterms:modified>
  <cp:category/>
  <cp:version/>
  <cp:contentType/>
  <cp:contentStatus/>
</cp:coreProperties>
</file>