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085" windowWidth="2484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<sst xmlns="http://schemas.openxmlformats.org/spreadsheetml/2006/main" count="268" uniqueCount="99">
  <si>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</si>
  <si>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</si>
  <si>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</si>
  <si>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</si>
  <si>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</si>
  <si>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</si>
  <si>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</si>
  <si>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</si>
  <si>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</si>
  <si>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</si>
  <si>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</si>
  <si>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</si>
  <si>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</si>
  <si>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</si>
  <si>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</si>
  <si>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</si>
  <si>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</si>
  <si>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</si>
  <si>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</si>
  <si>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</si>
  <si>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</si>
  <si>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</si>
  <si>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</si>
  <si>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</si>
  <si>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</si>
  <si>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</si>
  <si>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</si>
  <si>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</si>
  <si>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</si>
  <si>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</si>
  <si>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</si>
  <si>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</si>
  <si>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</si>
  <si>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</si>
  <si>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</si>
  <si>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</si>
  <si>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</si>
  <si>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</si>
  <si>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</si>
  <si>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</si>
  <si>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</si>
  <si>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</si>
  <si>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</si>
  <si>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</si>
  <si>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</si>
  <si>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</si>
  <si>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</si>
  <si>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</si>
  <si>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</si>
  <si>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</si>
  <si>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</si>
  <si>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LIFE OF PI</t>
  </si>
  <si>
    <t>PIJEVO ŽIVLJENJE</t>
  </si>
  <si>
    <t>FOX</t>
  </si>
  <si>
    <t>UNI</t>
  </si>
  <si>
    <t>DJANGO UNCHAINED</t>
  </si>
  <si>
    <t>DJANGO BREZ OKOVOV</t>
  </si>
  <si>
    <t>LINCOLN</t>
  </si>
  <si>
    <t>MOVIE 43</t>
  </si>
  <si>
    <t>FILM 43</t>
  </si>
  <si>
    <t>New</t>
  </si>
  <si>
    <t>A GOOD DAY TO DIE HARD</t>
  </si>
  <si>
    <t>UMRI POKONČNO: DOBER DAN ZA SMRT</t>
  </si>
  <si>
    <t>WRECK-IT RALPH</t>
  </si>
  <si>
    <t>RAZBIJAČ RALPH</t>
  </si>
  <si>
    <t>BVI</t>
  </si>
  <si>
    <t>CENEX</t>
  </si>
  <si>
    <t>KON-TIKI</t>
  </si>
  <si>
    <t>MAMA</t>
  </si>
  <si>
    <t>BROKEN CITY</t>
  </si>
  <si>
    <t>PODKUPLJENO MESTO</t>
  </si>
  <si>
    <t>OZ THE GREAT AND POWERFUL</t>
  </si>
  <si>
    <t>MOGOČNI OZ</t>
  </si>
  <si>
    <t>d</t>
  </si>
  <si>
    <t>21 &amp; OVER</t>
  </si>
  <si>
    <t>POLNIH 21</t>
  </si>
  <si>
    <t>SILVER LININGS PLAY BOOK</t>
  </si>
  <si>
    <t>ZA DEŽJEM POSIJE SONCE</t>
  </si>
  <si>
    <t>I GIVE IT A YEAR</t>
  </si>
  <si>
    <t>PRVO LETO PO POROKI</t>
  </si>
  <si>
    <t>BEYOND THE HILLS</t>
  </si>
  <si>
    <t>DALEČ ZA GRIČI</t>
  </si>
  <si>
    <t>HYDE PARK ON HUDSON</t>
  </si>
  <si>
    <t>HYDE PARK NA REKI HUDSON</t>
  </si>
  <si>
    <t>JACK THE GIANT SLAYER</t>
  </si>
  <si>
    <t>JACK, MORILEC VELIKANOV 3D</t>
  </si>
  <si>
    <t>WB</t>
  </si>
  <si>
    <t>MASTER</t>
  </si>
  <si>
    <t>GOSPODAR</t>
  </si>
  <si>
    <t>28 - Mar</t>
  </si>
  <si>
    <t>03 - Apr</t>
  </si>
  <si>
    <t>29 - Mar</t>
  </si>
  <si>
    <t>31 - Mar</t>
  </si>
  <si>
    <t>GI JOE 2: RETALIATION</t>
  </si>
  <si>
    <t>GI JOE 2: MAŠČEVANJE</t>
  </si>
  <si>
    <t>THE HOST</t>
  </si>
  <si>
    <t>DUŠA</t>
  </si>
  <si>
    <t>THE CROODS</t>
  </si>
  <si>
    <t>KRUDOVI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</si>
</sst>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91</v>
      </c>
      <c r="L4" s="20"/>
      <c r="M4" s="81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89</v>
      </c>
      <c r="L5" s="7"/>
      <c r="M5" s="82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41368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60</v>
      </c>
      <c r="C14" s="4" t="s">
        <v>97</v>
      </c>
      <c r="D14" s="4" t="s">
        <v>98</v>
      </c>
      <c r="E14" s="15" t="s">
        <v>53</v>
      </c>
      <c r="F14" s="15" t="s">
        <v>42</v>
      </c>
      <c r="G14" s="37">
        <v>1</v>
      </c>
      <c r="H14" s="37">
        <v>23</v>
      </c>
      <c r="I14" s="14">
        <v>54874</v>
      </c>
      <c r="J14" s="14"/>
      <c r="K14" s="14">
        <v>10056</v>
      </c>
      <c r="L14" s="14"/>
      <c r="M14" s="64"/>
      <c r="N14" s="14">
        <f aca="true" t="shared" si="0" ref="N14:N34">I14/H14</f>
        <v>2385.8260869565215</v>
      </c>
      <c r="O14" s="37">
        <v>23</v>
      </c>
      <c r="P14" s="14">
        <v>100247</v>
      </c>
      <c r="Q14" s="14"/>
      <c r="R14" s="14">
        <v>19479</v>
      </c>
      <c r="S14" s="14"/>
      <c r="T14" s="64"/>
      <c r="U14" s="75">
        <v>4540</v>
      </c>
      <c r="V14" s="14">
        <f aca="true" t="shared" si="1" ref="V14:V34">P14/O14</f>
        <v>4358.565217391304</v>
      </c>
      <c r="W14" s="75">
        <f aca="true" t="shared" si="2" ref="W14:W34">SUM(U14,P14)</f>
        <v>104787</v>
      </c>
      <c r="X14" s="75">
        <v>881</v>
      </c>
      <c r="Y14" s="76">
        <f aca="true" t="shared" si="3" ref="Y14:Y33">SUM(X14,R14)</f>
        <v>20360</v>
      </c>
    </row>
    <row r="15" spans="1:25" ht="12.75">
      <c r="A15" s="72">
        <v>2</v>
      </c>
      <c r="B15" s="72" t="s">
        <v>60</v>
      </c>
      <c r="C15" s="4" t="s">
        <v>93</v>
      </c>
      <c r="D15" s="4" t="s">
        <v>94</v>
      </c>
      <c r="E15" s="15" t="s">
        <v>50</v>
      </c>
      <c r="F15" s="15" t="s">
        <v>36</v>
      </c>
      <c r="G15" s="37">
        <v>1</v>
      </c>
      <c r="H15" s="37">
        <v>9</v>
      </c>
      <c r="I15" s="14">
        <v>20778</v>
      </c>
      <c r="J15" s="14"/>
      <c r="K15" s="14">
        <v>4039</v>
      </c>
      <c r="L15" s="14"/>
      <c r="M15" s="64"/>
      <c r="N15" s="14">
        <f t="shared" si="0"/>
        <v>2308.6666666666665</v>
      </c>
      <c r="O15" s="38">
        <v>9</v>
      </c>
      <c r="P15" s="14">
        <v>30827</v>
      </c>
      <c r="Q15" s="14"/>
      <c r="R15" s="14">
        <v>6450</v>
      </c>
      <c r="S15" s="14"/>
      <c r="T15" s="64"/>
      <c r="U15" s="75">
        <v>923</v>
      </c>
      <c r="V15" s="14">
        <f t="shared" si="1"/>
        <v>3425.222222222222</v>
      </c>
      <c r="W15" s="75">
        <f t="shared" si="2"/>
        <v>31750</v>
      </c>
      <c r="X15" s="75">
        <v>280</v>
      </c>
      <c r="Y15" s="76">
        <f t="shared" si="3"/>
        <v>6730</v>
      </c>
    </row>
    <row r="16" spans="1:25" ht="12.75">
      <c r="A16" s="72">
        <v>3</v>
      </c>
      <c r="B16" s="72" t="s">
        <v>60</v>
      </c>
      <c r="C16" s="4" t="s">
        <v>95</v>
      </c>
      <c r="D16" s="4" t="s">
        <v>96</v>
      </c>
      <c r="E16" s="15" t="s">
        <v>46</v>
      </c>
      <c r="F16" s="15" t="s">
        <v>42</v>
      </c>
      <c r="G16" s="37">
        <v>1</v>
      </c>
      <c r="H16" s="37">
        <v>9</v>
      </c>
      <c r="I16" s="24">
        <v>11055</v>
      </c>
      <c r="J16" s="24"/>
      <c r="K16" s="24">
        <v>2071</v>
      </c>
      <c r="L16" s="24"/>
      <c r="M16" s="64"/>
      <c r="N16" s="14">
        <f t="shared" si="0"/>
        <v>1228.3333333333333</v>
      </c>
      <c r="O16" s="73">
        <v>9</v>
      </c>
      <c r="P16" s="22">
        <v>17303</v>
      </c>
      <c r="Q16" s="22"/>
      <c r="R16" s="22">
        <v>3533</v>
      </c>
      <c r="S16" s="22"/>
      <c r="T16" s="64"/>
      <c r="U16" s="75"/>
      <c r="V16" s="14">
        <f t="shared" si="1"/>
        <v>1922.5555555555557</v>
      </c>
      <c r="W16" s="75">
        <f t="shared" si="2"/>
        <v>17303</v>
      </c>
      <c r="X16" s="75"/>
      <c r="Y16" s="76">
        <f t="shared" si="3"/>
        <v>3533</v>
      </c>
    </row>
    <row r="17" spans="1:25" ht="12.75">
      <c r="A17" s="72">
        <v>4</v>
      </c>
      <c r="B17" s="72">
        <v>2</v>
      </c>
      <c r="C17" s="4" t="s">
        <v>74</v>
      </c>
      <c r="D17" s="4" t="s">
        <v>75</v>
      </c>
      <c r="E17" s="15" t="s">
        <v>46</v>
      </c>
      <c r="F17" s="15" t="s">
        <v>36</v>
      </c>
      <c r="G17" s="37">
        <v>4</v>
      </c>
      <c r="H17" s="37">
        <v>8</v>
      </c>
      <c r="I17" s="24">
        <v>12191</v>
      </c>
      <c r="J17" s="24">
        <v>11832</v>
      </c>
      <c r="K17" s="95">
        <v>2313</v>
      </c>
      <c r="L17" s="95">
        <v>2268</v>
      </c>
      <c r="M17" s="64">
        <f aca="true" t="shared" si="4" ref="M17:M33">(I17/J17*100)-100</f>
        <v>3.0341446923597033</v>
      </c>
      <c r="N17" s="14">
        <f t="shared" si="0"/>
        <v>1523.875</v>
      </c>
      <c r="O17" s="37">
        <v>8</v>
      </c>
      <c r="P17" s="22">
        <v>16822</v>
      </c>
      <c r="Q17" s="22">
        <v>15997</v>
      </c>
      <c r="R17" s="22">
        <v>3381</v>
      </c>
      <c r="S17" s="22">
        <v>3366</v>
      </c>
      <c r="T17" s="64">
        <f aca="true" t="shared" si="5" ref="T17:T34">(P17/Q17*100)-100</f>
        <v>5.157216978183413</v>
      </c>
      <c r="U17" s="75">
        <v>64409</v>
      </c>
      <c r="V17" s="14">
        <f t="shared" si="1"/>
        <v>2102.75</v>
      </c>
      <c r="W17" s="75">
        <f t="shared" si="2"/>
        <v>81231</v>
      </c>
      <c r="X17" s="75">
        <v>13709</v>
      </c>
      <c r="Y17" s="76">
        <f t="shared" si="3"/>
        <v>17090</v>
      </c>
    </row>
    <row r="18" spans="1:25" ht="13.5" customHeight="1">
      <c r="A18" s="72">
        <v>5</v>
      </c>
      <c r="B18" s="72">
        <v>3</v>
      </c>
      <c r="C18" s="4" t="s">
        <v>78</v>
      </c>
      <c r="D18" s="4" t="s">
        <v>79</v>
      </c>
      <c r="E18" s="15" t="s">
        <v>46</v>
      </c>
      <c r="F18" s="15" t="s">
        <v>47</v>
      </c>
      <c r="G18" s="37">
        <v>3</v>
      </c>
      <c r="H18" s="37">
        <v>8</v>
      </c>
      <c r="I18" s="14">
        <v>7627</v>
      </c>
      <c r="J18" s="14">
        <v>8459</v>
      </c>
      <c r="K18" s="98">
        <v>1405</v>
      </c>
      <c r="L18" s="98">
        <v>1591</v>
      </c>
      <c r="M18" s="64">
        <f t="shared" si="4"/>
        <v>-9.83567797612011</v>
      </c>
      <c r="N18" s="14">
        <f t="shared" si="0"/>
        <v>953.375</v>
      </c>
      <c r="O18" s="73">
        <v>8</v>
      </c>
      <c r="P18" s="22">
        <v>11262</v>
      </c>
      <c r="Q18" s="22">
        <v>11317</v>
      </c>
      <c r="R18" s="22">
        <v>2167</v>
      </c>
      <c r="S18" s="22">
        <v>2320</v>
      </c>
      <c r="T18" s="64">
        <f t="shared" si="5"/>
        <v>-0.48599452151630373</v>
      </c>
      <c r="U18" s="75">
        <v>23916</v>
      </c>
      <c r="V18" s="14">
        <f t="shared" si="1"/>
        <v>1407.75</v>
      </c>
      <c r="W18" s="75">
        <f t="shared" si="2"/>
        <v>35178</v>
      </c>
      <c r="X18" s="75">
        <v>4924</v>
      </c>
      <c r="Y18" s="76">
        <f t="shared" si="3"/>
        <v>7091</v>
      </c>
    </row>
    <row r="19" spans="1:25" ht="12.75">
      <c r="A19" s="72">
        <v>6</v>
      </c>
      <c r="B19" s="72">
        <v>1</v>
      </c>
      <c r="C19" s="4" t="s">
        <v>84</v>
      </c>
      <c r="D19" s="4" t="s">
        <v>85</v>
      </c>
      <c r="E19" s="15" t="s">
        <v>86</v>
      </c>
      <c r="F19" s="15" t="s">
        <v>42</v>
      </c>
      <c r="G19" s="37">
        <v>2</v>
      </c>
      <c r="H19" s="37">
        <v>11</v>
      </c>
      <c r="I19" s="95">
        <v>7050</v>
      </c>
      <c r="J19" s="95">
        <v>11858</v>
      </c>
      <c r="K19" s="96">
        <v>1305</v>
      </c>
      <c r="L19" s="96">
        <v>2086</v>
      </c>
      <c r="M19" s="64">
        <f t="shared" si="4"/>
        <v>-40.546466520492494</v>
      </c>
      <c r="N19" s="14">
        <f t="shared" si="0"/>
        <v>640.9090909090909</v>
      </c>
      <c r="O19" s="73">
        <v>11</v>
      </c>
      <c r="P19" s="14">
        <v>11020</v>
      </c>
      <c r="Q19" s="14">
        <v>16365</v>
      </c>
      <c r="R19" s="14">
        <v>2168</v>
      </c>
      <c r="S19" s="14">
        <v>3152</v>
      </c>
      <c r="T19" s="64">
        <f t="shared" si="5"/>
        <v>-32.66116712496181</v>
      </c>
      <c r="U19" s="75">
        <v>16365</v>
      </c>
      <c r="V19" s="14">
        <f t="shared" si="1"/>
        <v>1001.8181818181819</v>
      </c>
      <c r="W19" s="75">
        <f t="shared" si="2"/>
        <v>27385</v>
      </c>
      <c r="X19" s="75">
        <v>3152</v>
      </c>
      <c r="Y19" s="76">
        <f t="shared" si="3"/>
        <v>5320</v>
      </c>
    </row>
    <row r="20" spans="1:25" ht="12.75">
      <c r="A20" s="72">
        <v>7</v>
      </c>
      <c r="B20" s="72">
        <v>4</v>
      </c>
      <c r="C20" s="4" t="s">
        <v>76</v>
      </c>
      <c r="D20" s="4" t="s">
        <v>77</v>
      </c>
      <c r="E20" s="15" t="s">
        <v>46</v>
      </c>
      <c r="F20" s="15" t="s">
        <v>42</v>
      </c>
      <c r="G20" s="37">
        <v>3</v>
      </c>
      <c r="H20" s="37">
        <v>6</v>
      </c>
      <c r="I20" s="24">
        <v>5611</v>
      </c>
      <c r="J20" s="24">
        <v>5872</v>
      </c>
      <c r="K20" s="14">
        <v>1109</v>
      </c>
      <c r="L20" s="14">
        <v>1170</v>
      </c>
      <c r="M20" s="64">
        <f t="shared" si="4"/>
        <v>-4.444822888283383</v>
      </c>
      <c r="N20" s="14">
        <f t="shared" si="0"/>
        <v>935.1666666666666</v>
      </c>
      <c r="O20" s="73">
        <v>6</v>
      </c>
      <c r="P20" s="22">
        <v>7870</v>
      </c>
      <c r="Q20" s="22">
        <v>8164</v>
      </c>
      <c r="R20" s="22">
        <v>1646</v>
      </c>
      <c r="S20" s="22">
        <v>1814</v>
      </c>
      <c r="T20" s="64">
        <f t="shared" si="5"/>
        <v>-3.601175894169529</v>
      </c>
      <c r="U20" s="75">
        <v>18808</v>
      </c>
      <c r="V20" s="14">
        <f t="shared" si="1"/>
        <v>1311.6666666666667</v>
      </c>
      <c r="W20" s="75">
        <f t="shared" si="2"/>
        <v>26678</v>
      </c>
      <c r="X20" s="75">
        <v>4242</v>
      </c>
      <c r="Y20" s="76">
        <f t="shared" si="3"/>
        <v>5888</v>
      </c>
    </row>
    <row r="21" spans="1:25" ht="12.75">
      <c r="A21" s="72">
        <v>8</v>
      </c>
      <c r="B21" s="72">
        <v>5</v>
      </c>
      <c r="C21" s="4" t="s">
        <v>71</v>
      </c>
      <c r="D21" s="4" t="s">
        <v>72</v>
      </c>
      <c r="E21" s="15" t="s">
        <v>65</v>
      </c>
      <c r="F21" s="15" t="s">
        <v>66</v>
      </c>
      <c r="G21" s="37">
        <v>4</v>
      </c>
      <c r="H21" s="37">
        <v>15</v>
      </c>
      <c r="I21" s="14">
        <v>4565</v>
      </c>
      <c r="J21" s="14">
        <v>5954</v>
      </c>
      <c r="K21" s="14">
        <v>872</v>
      </c>
      <c r="L21" s="14">
        <v>1081</v>
      </c>
      <c r="M21" s="64">
        <f t="shared" si="4"/>
        <v>-23.328854551561975</v>
      </c>
      <c r="N21" s="14">
        <f t="shared" si="0"/>
        <v>304.3333333333333</v>
      </c>
      <c r="O21" s="73">
        <v>15</v>
      </c>
      <c r="P21" s="14">
        <v>7762</v>
      </c>
      <c r="Q21" s="14">
        <v>7790</v>
      </c>
      <c r="R21" s="14">
        <v>1664</v>
      </c>
      <c r="S21" s="14">
        <v>1564</v>
      </c>
      <c r="T21" s="64">
        <f t="shared" si="5"/>
        <v>-0.35943517329910435</v>
      </c>
      <c r="U21" s="75">
        <v>44260</v>
      </c>
      <c r="V21" s="14">
        <f t="shared" si="1"/>
        <v>517.4666666666667</v>
      </c>
      <c r="W21" s="75">
        <f t="shared" si="2"/>
        <v>52022</v>
      </c>
      <c r="X21" s="75">
        <v>8843</v>
      </c>
      <c r="Y21" s="76">
        <f t="shared" si="3"/>
        <v>10507</v>
      </c>
    </row>
    <row r="22" spans="1:25" ht="12.75">
      <c r="A22" s="72">
        <v>9</v>
      </c>
      <c r="B22" s="72">
        <v>6</v>
      </c>
      <c r="C22" s="4" t="s">
        <v>61</v>
      </c>
      <c r="D22" s="4" t="s">
        <v>62</v>
      </c>
      <c r="E22" s="15" t="s">
        <v>53</v>
      </c>
      <c r="F22" s="15" t="s">
        <v>42</v>
      </c>
      <c r="G22" s="37">
        <v>7</v>
      </c>
      <c r="H22" s="37">
        <v>11</v>
      </c>
      <c r="I22" s="24">
        <v>4089</v>
      </c>
      <c r="J22" s="24">
        <v>4248</v>
      </c>
      <c r="K22" s="100">
        <v>769</v>
      </c>
      <c r="L22" s="100">
        <v>790</v>
      </c>
      <c r="M22" s="64">
        <f t="shared" si="4"/>
        <v>-3.7429378531073354</v>
      </c>
      <c r="N22" s="14">
        <f t="shared" si="0"/>
        <v>371.72727272727275</v>
      </c>
      <c r="O22" s="38">
        <v>11</v>
      </c>
      <c r="P22" s="14">
        <v>5624</v>
      </c>
      <c r="Q22" s="14">
        <v>5523</v>
      </c>
      <c r="R22" s="14">
        <v>1109</v>
      </c>
      <c r="S22" s="14">
        <v>1104</v>
      </c>
      <c r="T22" s="64">
        <f t="shared" si="5"/>
        <v>1.8287162773854817</v>
      </c>
      <c r="U22" s="75">
        <v>119746</v>
      </c>
      <c r="V22" s="14">
        <f t="shared" si="1"/>
        <v>511.27272727272725</v>
      </c>
      <c r="W22" s="75">
        <f t="shared" si="2"/>
        <v>125370</v>
      </c>
      <c r="X22" s="75">
        <v>25243</v>
      </c>
      <c r="Y22" s="76">
        <f t="shared" si="3"/>
        <v>26352</v>
      </c>
    </row>
    <row r="23" spans="1:25" ht="12.75">
      <c r="A23" s="72">
        <v>10</v>
      </c>
      <c r="B23" s="72">
        <v>10</v>
      </c>
      <c r="C23" s="93" t="s">
        <v>68</v>
      </c>
      <c r="D23" s="93" t="s">
        <v>68</v>
      </c>
      <c r="E23" s="15" t="s">
        <v>54</v>
      </c>
      <c r="F23" s="15" t="s">
        <v>36</v>
      </c>
      <c r="G23" s="37">
        <v>6</v>
      </c>
      <c r="H23" s="37">
        <v>7</v>
      </c>
      <c r="I23" s="24">
        <v>2341</v>
      </c>
      <c r="J23" s="24">
        <v>2054</v>
      </c>
      <c r="K23" s="24">
        <v>486</v>
      </c>
      <c r="L23" s="24">
        <v>417</v>
      </c>
      <c r="M23" s="64">
        <f t="shared" si="4"/>
        <v>13.97273612463485</v>
      </c>
      <c r="N23" s="14">
        <f t="shared" si="0"/>
        <v>334.42857142857144</v>
      </c>
      <c r="O23" s="73">
        <v>7</v>
      </c>
      <c r="P23" s="14">
        <v>3542</v>
      </c>
      <c r="Q23" s="14">
        <v>2804</v>
      </c>
      <c r="R23" s="14">
        <v>772</v>
      </c>
      <c r="S23" s="14">
        <v>617</v>
      </c>
      <c r="T23" s="64">
        <f t="shared" si="5"/>
        <v>26.319543509272464</v>
      </c>
      <c r="U23" s="75">
        <v>42290</v>
      </c>
      <c r="V23" s="14">
        <f t="shared" si="1"/>
        <v>506</v>
      </c>
      <c r="W23" s="75">
        <f t="shared" si="2"/>
        <v>45832</v>
      </c>
      <c r="X23" s="77">
        <v>9085</v>
      </c>
      <c r="Y23" s="76">
        <f t="shared" si="3"/>
        <v>9857</v>
      </c>
    </row>
    <row r="24" spans="1:25" ht="12.75">
      <c r="A24" s="72">
        <v>11</v>
      </c>
      <c r="B24" s="72">
        <v>11</v>
      </c>
      <c r="C24" s="4" t="s">
        <v>87</v>
      </c>
      <c r="D24" s="4" t="s">
        <v>88</v>
      </c>
      <c r="E24" s="15" t="s">
        <v>46</v>
      </c>
      <c r="F24" s="15" t="s">
        <v>42</v>
      </c>
      <c r="G24" s="37">
        <v>2</v>
      </c>
      <c r="H24" s="37">
        <v>1</v>
      </c>
      <c r="I24" s="24">
        <v>1818</v>
      </c>
      <c r="J24" s="24">
        <v>1584</v>
      </c>
      <c r="K24" s="24">
        <v>394</v>
      </c>
      <c r="L24" s="24">
        <v>349</v>
      </c>
      <c r="M24" s="64">
        <f t="shared" si="4"/>
        <v>14.772727272727266</v>
      </c>
      <c r="N24" s="14">
        <f t="shared" si="0"/>
        <v>1818</v>
      </c>
      <c r="O24" s="38">
        <v>1</v>
      </c>
      <c r="P24" s="14">
        <v>3029</v>
      </c>
      <c r="Q24" s="14">
        <v>2396</v>
      </c>
      <c r="R24" s="14">
        <v>694</v>
      </c>
      <c r="S24" s="14">
        <v>536</v>
      </c>
      <c r="T24" s="64">
        <f t="shared" si="5"/>
        <v>26.419031719532555</v>
      </c>
      <c r="U24" s="75">
        <v>2581</v>
      </c>
      <c r="V24" s="14">
        <f t="shared" si="1"/>
        <v>3029</v>
      </c>
      <c r="W24" s="75">
        <f t="shared" si="2"/>
        <v>5610</v>
      </c>
      <c r="X24" s="77">
        <v>687</v>
      </c>
      <c r="Y24" s="76">
        <f t="shared" si="3"/>
        <v>1381</v>
      </c>
    </row>
    <row r="25" spans="1:25" ht="12.75" customHeight="1">
      <c r="A25" s="72">
        <v>12</v>
      </c>
      <c r="B25" s="72">
        <v>13</v>
      </c>
      <c r="C25" s="4" t="s">
        <v>57</v>
      </c>
      <c r="D25" s="4" t="s">
        <v>57</v>
      </c>
      <c r="E25" s="15" t="s">
        <v>53</v>
      </c>
      <c r="F25" s="15" t="s">
        <v>42</v>
      </c>
      <c r="G25" s="37">
        <v>10</v>
      </c>
      <c r="H25" s="37">
        <v>2</v>
      </c>
      <c r="I25" s="24">
        <v>1661</v>
      </c>
      <c r="J25" s="24">
        <v>1261</v>
      </c>
      <c r="K25" s="24">
        <v>316</v>
      </c>
      <c r="L25" s="24">
        <v>213</v>
      </c>
      <c r="M25" s="64">
        <f t="shared" si="4"/>
        <v>31.720856463124505</v>
      </c>
      <c r="N25" s="14">
        <f t="shared" si="0"/>
        <v>830.5</v>
      </c>
      <c r="O25" s="73">
        <v>2</v>
      </c>
      <c r="P25" s="14">
        <v>2700</v>
      </c>
      <c r="Q25" s="14">
        <v>1649</v>
      </c>
      <c r="R25" s="24">
        <v>514</v>
      </c>
      <c r="S25" s="24">
        <v>291</v>
      </c>
      <c r="T25" s="64">
        <f t="shared" si="5"/>
        <v>63.73559733171618</v>
      </c>
      <c r="U25" s="77">
        <v>42678</v>
      </c>
      <c r="V25" s="14">
        <f t="shared" si="1"/>
        <v>1350</v>
      </c>
      <c r="W25" s="75">
        <f t="shared" si="2"/>
        <v>45378</v>
      </c>
      <c r="X25" s="75">
        <v>7624</v>
      </c>
      <c r="Y25" s="76">
        <f t="shared" si="3"/>
        <v>8138</v>
      </c>
    </row>
    <row r="26" spans="1:25" ht="12.75" customHeight="1">
      <c r="A26" s="72">
        <v>13</v>
      </c>
      <c r="B26" s="72">
        <v>9</v>
      </c>
      <c r="C26" s="4" t="s">
        <v>51</v>
      </c>
      <c r="D26" s="4" t="s">
        <v>52</v>
      </c>
      <c r="E26" s="15" t="s">
        <v>53</v>
      </c>
      <c r="F26" s="15" t="s">
        <v>42</v>
      </c>
      <c r="G26" s="37">
        <v>15</v>
      </c>
      <c r="H26" s="37">
        <v>16</v>
      </c>
      <c r="I26" s="14">
        <v>1314</v>
      </c>
      <c r="J26" s="14">
        <v>1629</v>
      </c>
      <c r="K26" s="14">
        <v>227</v>
      </c>
      <c r="L26" s="14">
        <v>319</v>
      </c>
      <c r="M26" s="64">
        <f t="shared" si="4"/>
        <v>-19.337016574585633</v>
      </c>
      <c r="N26" s="14">
        <f t="shared" si="0"/>
        <v>82.125</v>
      </c>
      <c r="O26" s="38">
        <v>16</v>
      </c>
      <c r="P26" s="14">
        <v>2257</v>
      </c>
      <c r="Q26" s="14">
        <v>2961</v>
      </c>
      <c r="R26" s="14">
        <v>426</v>
      </c>
      <c r="S26" s="14">
        <v>761</v>
      </c>
      <c r="T26" s="64">
        <f t="shared" si="5"/>
        <v>-23.7757514353259</v>
      </c>
      <c r="U26" s="77">
        <v>219144</v>
      </c>
      <c r="V26" s="14">
        <f t="shared" si="1"/>
        <v>141.0625</v>
      </c>
      <c r="W26" s="75">
        <f t="shared" si="2"/>
        <v>221401</v>
      </c>
      <c r="X26" s="75">
        <v>39974</v>
      </c>
      <c r="Y26" s="76">
        <f t="shared" si="3"/>
        <v>40400</v>
      </c>
    </row>
    <row r="27" spans="1:25" ht="12.75">
      <c r="A27" s="72">
        <v>14</v>
      </c>
      <c r="B27" s="72">
        <v>19</v>
      </c>
      <c r="C27" s="4" t="s">
        <v>67</v>
      </c>
      <c r="D27" s="4" t="s">
        <v>67</v>
      </c>
      <c r="E27" s="15" t="s">
        <v>46</v>
      </c>
      <c r="F27" s="15" t="s">
        <v>47</v>
      </c>
      <c r="G27" s="37">
        <v>6</v>
      </c>
      <c r="H27" s="37">
        <v>1</v>
      </c>
      <c r="I27" s="24">
        <v>1293</v>
      </c>
      <c r="J27" s="24">
        <v>722</v>
      </c>
      <c r="K27" s="14">
        <v>230</v>
      </c>
      <c r="L27" s="14">
        <v>122</v>
      </c>
      <c r="M27" s="64">
        <f t="shared" si="4"/>
        <v>79.08587257617731</v>
      </c>
      <c r="N27" s="14">
        <f t="shared" si="0"/>
        <v>1293</v>
      </c>
      <c r="O27" s="73">
        <v>1</v>
      </c>
      <c r="P27" s="14">
        <v>1656</v>
      </c>
      <c r="Q27" s="14">
        <v>894</v>
      </c>
      <c r="R27" s="14">
        <v>301</v>
      </c>
      <c r="S27" s="14">
        <v>154</v>
      </c>
      <c r="T27" s="64">
        <f t="shared" si="5"/>
        <v>85.23489932885906</v>
      </c>
      <c r="U27" s="75">
        <v>8825</v>
      </c>
      <c r="V27" s="14">
        <f t="shared" si="1"/>
        <v>1656</v>
      </c>
      <c r="W27" s="75">
        <f t="shared" si="2"/>
        <v>10481</v>
      </c>
      <c r="X27" s="77">
        <v>1598</v>
      </c>
      <c r="Y27" s="76">
        <f t="shared" si="3"/>
        <v>1899</v>
      </c>
    </row>
    <row r="28" spans="1:25" ht="12.75">
      <c r="A28" s="72">
        <v>15</v>
      </c>
      <c r="B28" s="72">
        <v>7</v>
      </c>
      <c r="C28" s="4" t="s">
        <v>63</v>
      </c>
      <c r="D28" s="4" t="s">
        <v>64</v>
      </c>
      <c r="E28" s="15" t="s">
        <v>65</v>
      </c>
      <c r="F28" s="15" t="s">
        <v>66</v>
      </c>
      <c r="G28" s="37">
        <v>7</v>
      </c>
      <c r="H28" s="37">
        <v>14</v>
      </c>
      <c r="I28" s="24">
        <v>928</v>
      </c>
      <c r="J28" s="24">
        <v>4190</v>
      </c>
      <c r="K28" s="22">
        <v>181</v>
      </c>
      <c r="L28" s="22">
        <v>836</v>
      </c>
      <c r="M28" s="64">
        <f t="shared" si="4"/>
        <v>-77.85202863961814</v>
      </c>
      <c r="N28" s="14">
        <f t="shared" si="0"/>
        <v>66.28571428571429</v>
      </c>
      <c r="O28" s="73">
        <v>14</v>
      </c>
      <c r="P28" s="14">
        <v>1605</v>
      </c>
      <c r="Q28" s="14">
        <v>5331</v>
      </c>
      <c r="R28" s="14">
        <v>317</v>
      </c>
      <c r="S28" s="14">
        <v>1166</v>
      </c>
      <c r="T28" s="64">
        <f t="shared" si="5"/>
        <v>-69.893078221722</v>
      </c>
      <c r="U28" s="89">
        <v>97346</v>
      </c>
      <c r="V28" s="14">
        <f t="shared" si="1"/>
        <v>114.64285714285714</v>
      </c>
      <c r="W28" s="75">
        <f t="shared" si="2"/>
        <v>98951</v>
      </c>
      <c r="X28" s="77">
        <v>22338</v>
      </c>
      <c r="Y28" s="76">
        <f t="shared" si="3"/>
        <v>22655</v>
      </c>
    </row>
    <row r="29" spans="1:25" ht="12.75">
      <c r="A29" s="72">
        <v>16</v>
      </c>
      <c r="B29" s="72">
        <v>8</v>
      </c>
      <c r="C29" s="93" t="s">
        <v>69</v>
      </c>
      <c r="D29" s="93" t="s">
        <v>70</v>
      </c>
      <c r="E29" s="15" t="s">
        <v>46</v>
      </c>
      <c r="F29" s="15" t="s">
        <v>42</v>
      </c>
      <c r="G29" s="37">
        <v>5</v>
      </c>
      <c r="H29" s="37">
        <v>9</v>
      </c>
      <c r="I29" s="24">
        <v>1208</v>
      </c>
      <c r="J29" s="24">
        <v>2185</v>
      </c>
      <c r="K29" s="24">
        <v>204</v>
      </c>
      <c r="L29" s="24">
        <v>395</v>
      </c>
      <c r="M29" s="64">
        <f t="shared" si="4"/>
        <v>-44.713958810068654</v>
      </c>
      <c r="N29" s="14">
        <f t="shared" si="0"/>
        <v>134.22222222222223</v>
      </c>
      <c r="O29" s="37">
        <v>9</v>
      </c>
      <c r="P29" s="14">
        <v>1592</v>
      </c>
      <c r="Q29" s="14">
        <v>3020</v>
      </c>
      <c r="R29" s="14">
        <v>274</v>
      </c>
      <c r="S29" s="14">
        <v>584</v>
      </c>
      <c r="T29" s="64">
        <f t="shared" si="5"/>
        <v>-47.28476821192052</v>
      </c>
      <c r="U29" s="89">
        <v>26568</v>
      </c>
      <c r="V29" s="14">
        <f t="shared" si="1"/>
        <v>176.88888888888889</v>
      </c>
      <c r="W29" s="75">
        <f t="shared" si="2"/>
        <v>28160</v>
      </c>
      <c r="X29" s="77">
        <v>5413</v>
      </c>
      <c r="Y29" s="76">
        <f t="shared" si="3"/>
        <v>5687</v>
      </c>
    </row>
    <row r="30" spans="1:25" ht="12.75">
      <c r="A30" s="72">
        <v>17</v>
      </c>
      <c r="B30" s="72">
        <v>15</v>
      </c>
      <c r="C30" s="4" t="s">
        <v>55</v>
      </c>
      <c r="D30" s="4" t="s">
        <v>56</v>
      </c>
      <c r="E30" s="15" t="s">
        <v>49</v>
      </c>
      <c r="F30" s="15" t="s">
        <v>48</v>
      </c>
      <c r="G30" s="37">
        <v>11</v>
      </c>
      <c r="H30" s="37">
        <v>13</v>
      </c>
      <c r="I30" s="24">
        <v>1230</v>
      </c>
      <c r="J30" s="24">
        <v>1014</v>
      </c>
      <c r="K30" s="97">
        <v>225</v>
      </c>
      <c r="L30" s="97">
        <v>177</v>
      </c>
      <c r="M30" s="64">
        <f t="shared" si="4"/>
        <v>21.301775147928993</v>
      </c>
      <c r="N30" s="14">
        <f t="shared" si="0"/>
        <v>94.61538461538461</v>
      </c>
      <c r="O30" s="38">
        <v>13</v>
      </c>
      <c r="P30" s="14">
        <v>1589</v>
      </c>
      <c r="Q30" s="14">
        <v>1411</v>
      </c>
      <c r="R30" s="14">
        <v>293</v>
      </c>
      <c r="S30" s="14">
        <v>273</v>
      </c>
      <c r="T30" s="64">
        <f t="shared" si="5"/>
        <v>12.615166548547137</v>
      </c>
      <c r="U30" s="75">
        <v>125047</v>
      </c>
      <c r="V30" s="14">
        <f t="shared" si="1"/>
        <v>122.23076923076923</v>
      </c>
      <c r="W30" s="75">
        <f t="shared" si="2"/>
        <v>126636</v>
      </c>
      <c r="X30" s="75">
        <v>25259</v>
      </c>
      <c r="Y30" s="76">
        <f t="shared" si="3"/>
        <v>25552</v>
      </c>
    </row>
    <row r="31" spans="1:25" ht="12.75">
      <c r="A31" s="72">
        <v>18</v>
      </c>
      <c r="B31" s="72">
        <v>12</v>
      </c>
      <c r="C31" s="99" t="s">
        <v>82</v>
      </c>
      <c r="D31" s="4" t="s">
        <v>83</v>
      </c>
      <c r="E31" s="15" t="s">
        <v>46</v>
      </c>
      <c r="F31" s="15" t="s">
        <v>47</v>
      </c>
      <c r="G31" s="37">
        <v>2</v>
      </c>
      <c r="H31" s="37">
        <v>4</v>
      </c>
      <c r="I31" s="24">
        <v>1063</v>
      </c>
      <c r="J31" s="24">
        <v>1174</v>
      </c>
      <c r="K31" s="100">
        <v>202</v>
      </c>
      <c r="L31" s="100">
        <v>213</v>
      </c>
      <c r="M31" s="64">
        <f t="shared" si="4"/>
        <v>-9.45485519591142</v>
      </c>
      <c r="N31" s="14">
        <f t="shared" si="0"/>
        <v>265.75</v>
      </c>
      <c r="O31" s="73">
        <v>4</v>
      </c>
      <c r="P31" s="74">
        <v>1305</v>
      </c>
      <c r="Q31" s="74">
        <v>1665</v>
      </c>
      <c r="R31" s="74">
        <v>261</v>
      </c>
      <c r="S31" s="74">
        <v>318</v>
      </c>
      <c r="T31" s="64">
        <f t="shared" si="5"/>
        <v>-21.621621621621628</v>
      </c>
      <c r="U31" s="94">
        <v>1665</v>
      </c>
      <c r="V31" s="14">
        <f t="shared" si="1"/>
        <v>326.25</v>
      </c>
      <c r="W31" s="75">
        <f t="shared" si="2"/>
        <v>2970</v>
      </c>
      <c r="X31" s="75">
        <v>318</v>
      </c>
      <c r="Y31" s="76">
        <f t="shared" si="3"/>
        <v>579</v>
      </c>
    </row>
    <row r="32" spans="1:25" ht="12.75">
      <c r="A32" s="72">
        <v>19</v>
      </c>
      <c r="B32" s="72">
        <v>14</v>
      </c>
      <c r="C32" s="4" t="s">
        <v>58</v>
      </c>
      <c r="D32" s="4" t="s">
        <v>59</v>
      </c>
      <c r="E32" s="15" t="s">
        <v>46</v>
      </c>
      <c r="F32" s="15" t="s">
        <v>36</v>
      </c>
      <c r="G32" s="37">
        <v>10</v>
      </c>
      <c r="H32" s="37">
        <v>8</v>
      </c>
      <c r="I32" s="14">
        <v>903</v>
      </c>
      <c r="J32" s="14">
        <v>1084</v>
      </c>
      <c r="K32" s="22">
        <v>185</v>
      </c>
      <c r="L32" s="22">
        <v>207</v>
      </c>
      <c r="M32" s="64">
        <f t="shared" si="4"/>
        <v>-16.69741697416974</v>
      </c>
      <c r="N32" s="14">
        <f t="shared" si="0"/>
        <v>112.875</v>
      </c>
      <c r="O32" s="37">
        <v>8</v>
      </c>
      <c r="P32" s="22">
        <v>1010</v>
      </c>
      <c r="Q32" s="22">
        <v>1593</v>
      </c>
      <c r="R32" s="22">
        <v>221</v>
      </c>
      <c r="S32" s="22">
        <v>336</v>
      </c>
      <c r="T32" s="64">
        <f t="shared" si="5"/>
        <v>-36.59761456371626</v>
      </c>
      <c r="U32" s="94">
        <v>104752</v>
      </c>
      <c r="V32" s="14">
        <f t="shared" si="1"/>
        <v>126.25</v>
      </c>
      <c r="W32" s="75">
        <f t="shared" si="2"/>
        <v>105762</v>
      </c>
      <c r="X32" s="75">
        <v>22152</v>
      </c>
      <c r="Y32" s="76">
        <f t="shared" si="3"/>
        <v>22373</v>
      </c>
    </row>
    <row r="33" spans="1:25" ht="13.5" thickBot="1">
      <c r="A33" s="72">
        <v>20</v>
      </c>
      <c r="B33" s="72">
        <v>16</v>
      </c>
      <c r="C33" s="4" t="s">
        <v>80</v>
      </c>
      <c r="D33" s="4" t="s">
        <v>81</v>
      </c>
      <c r="E33" s="15" t="s">
        <v>46</v>
      </c>
      <c r="F33" s="15" t="s">
        <v>47</v>
      </c>
      <c r="G33" s="37">
        <v>3</v>
      </c>
      <c r="H33" s="37">
        <v>1</v>
      </c>
      <c r="I33" s="22">
        <v>496</v>
      </c>
      <c r="J33" s="22">
        <v>571</v>
      </c>
      <c r="K33" s="96">
        <v>105</v>
      </c>
      <c r="L33" s="96">
        <v>126</v>
      </c>
      <c r="M33" s="64">
        <f t="shared" si="4"/>
        <v>-13.134851138353767</v>
      </c>
      <c r="N33" s="14">
        <f t="shared" si="0"/>
        <v>496</v>
      </c>
      <c r="O33" s="73">
        <v>1</v>
      </c>
      <c r="P33" s="22">
        <v>812</v>
      </c>
      <c r="Q33" s="22">
        <v>1011</v>
      </c>
      <c r="R33" s="22">
        <v>180</v>
      </c>
      <c r="S33" s="22">
        <v>225</v>
      </c>
      <c r="T33" s="64">
        <f t="shared" si="5"/>
        <v>-19.683481701285857</v>
      </c>
      <c r="U33" s="87">
        <v>4929</v>
      </c>
      <c r="V33" s="14">
        <f t="shared" si="1"/>
        <v>812</v>
      </c>
      <c r="W33" s="75">
        <f t="shared" si="2"/>
        <v>5741</v>
      </c>
      <c r="X33" s="87">
        <v>1248</v>
      </c>
      <c r="Y33" s="76">
        <f t="shared" si="3"/>
        <v>1428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176</v>
      </c>
      <c r="I34" s="31">
        <f>SUM(I14:I33)</f>
        <v>142095</v>
      </c>
      <c r="J34" s="31">
        <v>232940</v>
      </c>
      <c r="K34" s="31">
        <f>SUM(K14:K33)</f>
        <v>26694</v>
      </c>
      <c r="L34" s="31">
        <v>44683</v>
      </c>
      <c r="M34" s="68">
        <f>(I34/J34*100)-100</f>
        <v>-38.99931312784408</v>
      </c>
      <c r="N34" s="32">
        <f t="shared" si="0"/>
        <v>807.3579545454545</v>
      </c>
      <c r="O34" s="34">
        <f>SUM(O14:O33)</f>
        <v>176</v>
      </c>
      <c r="P34" s="31">
        <f>SUM(P14:P33)</f>
        <v>229834</v>
      </c>
      <c r="Q34" s="31">
        <v>348995</v>
      </c>
      <c r="R34" s="31">
        <f>SUM(R14:R33)</f>
        <v>45850</v>
      </c>
      <c r="S34" s="31">
        <v>70166</v>
      </c>
      <c r="T34" s="68">
        <f t="shared" si="5"/>
        <v>-34.14404217825471</v>
      </c>
      <c r="U34" s="78" t="s">
        <v>73</v>
      </c>
      <c r="V34" s="90">
        <f t="shared" si="1"/>
        <v>1305.875</v>
      </c>
      <c r="W34" s="92">
        <f t="shared" si="2"/>
        <v>229834</v>
      </c>
      <c r="X34" s="91">
        <f>SUM(X14:X33)</f>
        <v>196970</v>
      </c>
      <c r="Y34" s="35">
        <f>SUM(Y14:Y33)</f>
        <v>242820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29 - Mar</v>
      </c>
      <c r="L4" s="20"/>
      <c r="M4" s="62" t="str">
        <f>'WEEKLY COMPETITIVE REPORT'!M4</f>
        <v>31 -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28 - Mar</v>
      </c>
      <c r="L5" s="7"/>
      <c r="M5" s="63" t="str">
        <f>'WEEKLY COMPETITIVE REPORT'!M5</f>
        <v>03 -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41368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THE CROODS</v>
      </c>
      <c r="D14" s="4" t="str">
        <f>'WEEKLY COMPETITIVE REPORT'!D14</f>
        <v>KRUDOVI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23</v>
      </c>
      <c r="I14" s="14">
        <f>'WEEKLY COMPETITIVE REPORT'!I14/Y4</f>
        <v>72700.05299417063</v>
      </c>
      <c r="J14" s="14">
        <f>'WEEKLY COMPETITIVE REPORT'!J14/Y4</f>
        <v>0</v>
      </c>
      <c r="K14" s="22">
        <f>'WEEKLY COMPETITIVE REPORT'!K14</f>
        <v>10056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3160.8718693117667</v>
      </c>
      <c r="O14" s="37">
        <f>'WEEKLY COMPETITIVE REPORT'!O14</f>
        <v>23</v>
      </c>
      <c r="P14" s="14">
        <f>'WEEKLY COMPETITIVE REPORT'!P14/Y4</f>
        <v>132812.66560678324</v>
      </c>
      <c r="Q14" s="14">
        <f>'WEEKLY COMPETITIVE REPORT'!Q14/Y4</f>
        <v>0</v>
      </c>
      <c r="R14" s="22">
        <f>'WEEKLY COMPETITIVE REPORT'!R14</f>
        <v>19479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6014.838367779544</v>
      </c>
      <c r="V14" s="14">
        <f aca="true" t="shared" si="1" ref="V14:V20">P14/O14</f>
        <v>5774.463722034054</v>
      </c>
      <c r="W14" s="25">
        <f aca="true" t="shared" si="2" ref="W14:W20">P14+U14</f>
        <v>138827.50397456277</v>
      </c>
      <c r="X14" s="22">
        <f>'WEEKLY COMPETITIVE REPORT'!X14</f>
        <v>881</v>
      </c>
      <c r="Y14" s="56">
        <f>'WEEKLY COMPETITIVE REPORT'!Y14</f>
        <v>20360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GI JOE 2: RETALIATION</v>
      </c>
      <c r="D15" s="4" t="str">
        <f>'WEEKLY COMPETITIVE REPORT'!D15</f>
        <v>GI JOE 2: MAŠČEVANJE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27527.821939586644</v>
      </c>
      <c r="J15" s="14">
        <f>'WEEKLY COMPETITIVE REPORT'!J15/Y4</f>
        <v>0</v>
      </c>
      <c r="K15" s="22">
        <f>'WEEKLY COMPETITIVE REPORT'!K15</f>
        <v>4039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3058.6468821762937</v>
      </c>
      <c r="O15" s="37">
        <f>'WEEKLY COMPETITIVE REPORT'!O15</f>
        <v>9</v>
      </c>
      <c r="P15" s="14">
        <f>'WEEKLY COMPETITIVE REPORT'!P15/Y4</f>
        <v>40841.28245892952</v>
      </c>
      <c r="Q15" s="14">
        <f>'WEEKLY COMPETITIVE REPORT'!Q15/Y4</f>
        <v>0</v>
      </c>
      <c r="R15" s="22">
        <f>'WEEKLY COMPETITIVE REPORT'!R15</f>
        <v>6450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1222.8404875463698</v>
      </c>
      <c r="V15" s="14">
        <f t="shared" si="1"/>
        <v>4537.920273214391</v>
      </c>
      <c r="W15" s="25">
        <f t="shared" si="2"/>
        <v>42064.12294647589</v>
      </c>
      <c r="X15" s="22">
        <f>'WEEKLY COMPETITIVE REPORT'!X15</f>
        <v>280</v>
      </c>
      <c r="Y15" s="56">
        <f>'WEEKLY COMPETITIVE REPORT'!Y15</f>
        <v>6730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THE HOST</v>
      </c>
      <c r="D16" s="4" t="str">
        <f>'WEEKLY COMPETITIVE REPORT'!D16</f>
        <v>DUŠA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14646.263910969792</v>
      </c>
      <c r="J16" s="14">
        <f>'WEEKLY COMPETITIVE REPORT'!J16/Y4</f>
        <v>0</v>
      </c>
      <c r="K16" s="22">
        <f>'WEEKLY COMPETITIVE REPORT'!K16</f>
        <v>2071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1627.3626567744213</v>
      </c>
      <c r="O16" s="37">
        <f>'WEEKLY COMPETITIVE REPORT'!O16</f>
        <v>9</v>
      </c>
      <c r="P16" s="14">
        <f>'WEEKLY COMPETITIVE REPORT'!P16/Y4</f>
        <v>22923.953365129833</v>
      </c>
      <c r="Q16" s="14">
        <f>'WEEKLY COMPETITIVE REPORT'!Q16/Y4</f>
        <v>0</v>
      </c>
      <c r="R16" s="22">
        <f>'WEEKLY COMPETITIVE REPORT'!R16</f>
        <v>3533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2547.1059294588704</v>
      </c>
      <c r="W16" s="25">
        <f t="shared" si="2"/>
        <v>22923.953365129833</v>
      </c>
      <c r="X16" s="22">
        <f>'WEEKLY COMPETITIVE REPORT'!X16</f>
        <v>0</v>
      </c>
      <c r="Y16" s="56">
        <f>'WEEKLY COMPETITIVE REPORT'!Y16</f>
        <v>3533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21 &amp; OVER</v>
      </c>
      <c r="D17" s="4" t="str">
        <f>'WEEKLY COMPETITIVE REPORT'!D17</f>
        <v>POLNIH 21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8</v>
      </c>
      <c r="I17" s="14">
        <f>'WEEKLY COMPETITIVE REPORT'!I17/Y4</f>
        <v>16151.298357180709</v>
      </c>
      <c r="J17" s="14">
        <f>'WEEKLY COMPETITIVE REPORT'!J17/Y4</f>
        <v>15675.675675675675</v>
      </c>
      <c r="K17" s="22">
        <f>'WEEKLY COMPETITIVE REPORT'!K17</f>
        <v>2313</v>
      </c>
      <c r="L17" s="22">
        <f>'WEEKLY COMPETITIVE REPORT'!L17</f>
        <v>2268</v>
      </c>
      <c r="M17" s="64">
        <f>'WEEKLY COMPETITIVE REPORT'!M17</f>
        <v>3.0341446923597033</v>
      </c>
      <c r="N17" s="14">
        <f t="shared" si="0"/>
        <v>2018.9122946475886</v>
      </c>
      <c r="O17" s="37">
        <f>'WEEKLY COMPETITIVE REPORT'!O17</f>
        <v>8</v>
      </c>
      <c r="P17" s="14">
        <f>'WEEKLY COMPETITIVE REPORT'!P17/Y4</f>
        <v>22286.69846316905</v>
      </c>
      <c r="Q17" s="14">
        <f>'WEEKLY COMPETITIVE REPORT'!Q17/Y4</f>
        <v>21193.693693693695</v>
      </c>
      <c r="R17" s="22">
        <f>'WEEKLY COMPETITIVE REPORT'!R17</f>
        <v>3381</v>
      </c>
      <c r="S17" s="22">
        <f>'WEEKLY COMPETITIVE REPORT'!S17</f>
        <v>3366</v>
      </c>
      <c r="T17" s="64">
        <f>'WEEKLY COMPETITIVE REPORT'!T17</f>
        <v>5.157216978183413</v>
      </c>
      <c r="U17" s="14">
        <f>'WEEKLY COMPETITIVE REPORT'!U17/Y4</f>
        <v>85332.53842077371</v>
      </c>
      <c r="V17" s="14">
        <f t="shared" si="1"/>
        <v>2785.8373078961313</v>
      </c>
      <c r="W17" s="25">
        <f t="shared" si="2"/>
        <v>107619.23688394277</v>
      </c>
      <c r="X17" s="22">
        <f>'WEEKLY COMPETITIVE REPORT'!X17</f>
        <v>13709</v>
      </c>
      <c r="Y17" s="56">
        <f>'WEEKLY COMPETITIVE REPORT'!Y17</f>
        <v>17090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I GIVE IT A YEAR</v>
      </c>
      <c r="D18" s="4" t="str">
        <f>'WEEKLY COMPETITIVE REPORT'!D18</f>
        <v>PRVO LETO PO POROKI</v>
      </c>
      <c r="E18" s="4" t="str">
        <f>'WEEKLY COMPETITIVE REPORT'!E18</f>
        <v>IND</v>
      </c>
      <c r="F18" s="4" t="str">
        <f>'WEEKLY COMPETITIVE REPORT'!F18</f>
        <v>Cinemania</v>
      </c>
      <c r="G18" s="37">
        <f>'WEEKLY COMPETITIVE REPORT'!G18</f>
        <v>3</v>
      </c>
      <c r="H18" s="37">
        <f>'WEEKLY COMPETITIVE REPORT'!H18</f>
        <v>8</v>
      </c>
      <c r="I18" s="14">
        <f>'WEEKLY COMPETITIVE REPORT'!I18/Y4</f>
        <v>10104.663487016427</v>
      </c>
      <c r="J18" s="14">
        <f>'WEEKLY COMPETITIVE REPORT'!J18/Y4</f>
        <v>11206.942236354</v>
      </c>
      <c r="K18" s="22">
        <f>'WEEKLY COMPETITIVE REPORT'!K18</f>
        <v>1405</v>
      </c>
      <c r="L18" s="22">
        <f>'WEEKLY COMPETITIVE REPORT'!L18</f>
        <v>1591</v>
      </c>
      <c r="M18" s="64">
        <f>'WEEKLY COMPETITIVE REPORT'!M18</f>
        <v>-9.83567797612011</v>
      </c>
      <c r="N18" s="14">
        <f t="shared" si="0"/>
        <v>1263.0829358770534</v>
      </c>
      <c r="O18" s="37">
        <f>'WEEKLY COMPETITIVE REPORT'!O18</f>
        <v>8</v>
      </c>
      <c r="P18" s="14">
        <f>'WEEKLY COMPETITIVE REPORT'!P18/Y4</f>
        <v>14920.508744038156</v>
      </c>
      <c r="Q18" s="14">
        <f>'WEEKLY COMPETITIVE REPORT'!Q18/Y4</f>
        <v>14993.375728669846</v>
      </c>
      <c r="R18" s="22">
        <f>'WEEKLY COMPETITIVE REPORT'!R18</f>
        <v>2167</v>
      </c>
      <c r="S18" s="22">
        <f>'WEEKLY COMPETITIVE REPORT'!S18</f>
        <v>2320</v>
      </c>
      <c r="T18" s="64">
        <f>'WEEKLY COMPETITIVE REPORT'!T18</f>
        <v>-0.48599452151630373</v>
      </c>
      <c r="U18" s="14">
        <f>'WEEKLY COMPETITIVE REPORT'!U18/Y4</f>
        <v>31685.214626391094</v>
      </c>
      <c r="V18" s="14">
        <f t="shared" si="1"/>
        <v>1865.0635930047695</v>
      </c>
      <c r="W18" s="25">
        <f t="shared" si="2"/>
        <v>46605.72337042925</v>
      </c>
      <c r="X18" s="22">
        <f>'WEEKLY COMPETITIVE REPORT'!X18</f>
        <v>4924</v>
      </c>
      <c r="Y18" s="56">
        <f>'WEEKLY COMPETITIVE REPORT'!Y18</f>
        <v>7091</v>
      </c>
    </row>
    <row r="19" spans="1:25" ht="12.75">
      <c r="A19" s="50">
        <v>6</v>
      </c>
      <c r="B19" s="4">
        <f>'WEEKLY COMPETITIVE REPORT'!B19</f>
        <v>1</v>
      </c>
      <c r="C19" s="4" t="str">
        <f>'WEEKLY COMPETITIVE REPORT'!C19</f>
        <v>JACK THE GIANT SLAYER</v>
      </c>
      <c r="D19" s="4" t="str">
        <f>'WEEKLY COMPETITIVE REPORT'!D19</f>
        <v>JACK, MORILEC VELIKANOV 3D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11</v>
      </c>
      <c r="I19" s="14">
        <f>'WEEKLY COMPETITIVE REPORT'!I19/Y4</f>
        <v>9340.222575516693</v>
      </c>
      <c r="J19" s="14">
        <f>'WEEKLY COMPETITIVE REPORT'!J19/Y4</f>
        <v>15710.121886592475</v>
      </c>
      <c r="K19" s="22">
        <f>'WEEKLY COMPETITIVE REPORT'!K19</f>
        <v>1305</v>
      </c>
      <c r="L19" s="22">
        <f>'WEEKLY COMPETITIVE REPORT'!L19</f>
        <v>2086</v>
      </c>
      <c r="M19" s="64">
        <f>'WEEKLY COMPETITIVE REPORT'!M19</f>
        <v>-40.546466520492494</v>
      </c>
      <c r="N19" s="14">
        <f t="shared" si="0"/>
        <v>849.1111432287903</v>
      </c>
      <c r="O19" s="37">
        <f>'WEEKLY COMPETITIVE REPORT'!O19</f>
        <v>11</v>
      </c>
      <c r="P19" s="14">
        <f>'WEEKLY COMPETITIVE REPORT'!P19/Y4</f>
        <v>14599.894011658716</v>
      </c>
      <c r="Q19" s="14">
        <f>'WEEKLY COMPETITIVE REPORT'!Q19/Y4</f>
        <v>21681.240063593003</v>
      </c>
      <c r="R19" s="22">
        <f>'WEEKLY COMPETITIVE REPORT'!R19</f>
        <v>2168</v>
      </c>
      <c r="S19" s="22">
        <f>'WEEKLY COMPETITIVE REPORT'!S19</f>
        <v>3152</v>
      </c>
      <c r="T19" s="64">
        <f>'WEEKLY COMPETITIVE REPORT'!T19</f>
        <v>-32.66116712496181</v>
      </c>
      <c r="U19" s="14">
        <f>'WEEKLY COMPETITIVE REPORT'!U19/Y4</f>
        <v>21681.240063593003</v>
      </c>
      <c r="V19" s="14">
        <f t="shared" si="1"/>
        <v>1327.2630919689743</v>
      </c>
      <c r="W19" s="25">
        <f t="shared" si="2"/>
        <v>36281.13407525172</v>
      </c>
      <c r="X19" s="22">
        <f>'WEEKLY COMPETITIVE REPORT'!X19</f>
        <v>3152</v>
      </c>
      <c r="Y19" s="56">
        <f>'WEEKLY COMPETITIVE REPORT'!Y19</f>
        <v>5320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SILVER LININGS PLAY BOOK</v>
      </c>
      <c r="D20" s="4" t="str">
        <f>'WEEKLY COMPETITIVE REPORT'!D20</f>
        <v>ZA DEŽJEM POSIJE SONCE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6</v>
      </c>
      <c r="I20" s="14">
        <f>'WEEKLY COMPETITIVE REPORT'!I20/Y4</f>
        <v>7433.757286698463</v>
      </c>
      <c r="J20" s="14">
        <f>'WEEKLY COMPETITIVE REPORT'!J20/Y4</f>
        <v>7779.544250132485</v>
      </c>
      <c r="K20" s="22">
        <f>'WEEKLY COMPETITIVE REPORT'!K20</f>
        <v>1109</v>
      </c>
      <c r="L20" s="22">
        <f>'WEEKLY COMPETITIVE REPORT'!L20</f>
        <v>1170</v>
      </c>
      <c r="M20" s="64">
        <f>'WEEKLY COMPETITIVE REPORT'!M20</f>
        <v>-4.444822888283383</v>
      </c>
      <c r="N20" s="14">
        <f t="shared" si="0"/>
        <v>1238.9595477830771</v>
      </c>
      <c r="O20" s="37">
        <f>'WEEKLY COMPETITIVE REPORT'!O20</f>
        <v>6</v>
      </c>
      <c r="P20" s="14">
        <f>'WEEKLY COMPETITIVE REPORT'!P20/Y4</f>
        <v>10426.603073661898</v>
      </c>
      <c r="Q20" s="14">
        <f>'WEEKLY COMPETITIVE REPORT'!Q20/Y4</f>
        <v>10816.110227874933</v>
      </c>
      <c r="R20" s="22">
        <f>'WEEKLY COMPETITIVE REPORT'!R20</f>
        <v>1646</v>
      </c>
      <c r="S20" s="22">
        <f>'WEEKLY COMPETITIVE REPORT'!S20</f>
        <v>1814</v>
      </c>
      <c r="T20" s="64">
        <f>'WEEKLY COMPETITIVE REPORT'!T20</f>
        <v>-3.601175894169529</v>
      </c>
      <c r="U20" s="14">
        <f>'WEEKLY COMPETITIVE REPORT'!U20/Y4</f>
        <v>24917.859035506095</v>
      </c>
      <c r="V20" s="14">
        <f t="shared" si="1"/>
        <v>1737.7671789436497</v>
      </c>
      <c r="W20" s="25">
        <f t="shared" si="2"/>
        <v>35344.462109167995</v>
      </c>
      <c r="X20" s="22">
        <f>'WEEKLY COMPETITIVE REPORT'!X20</f>
        <v>4242</v>
      </c>
      <c r="Y20" s="56">
        <f>'WEEKLY COMPETITIVE REPORT'!Y20</f>
        <v>5888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OZ THE GREAT AND POWERFUL</v>
      </c>
      <c r="D21" s="4" t="str">
        <f>'WEEKLY COMPETITIVE REPORT'!D21</f>
        <v>MOGOČNI OZ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4</v>
      </c>
      <c r="H21" s="37">
        <f>'WEEKLY COMPETITIVE REPORT'!H21</f>
        <v>15</v>
      </c>
      <c r="I21" s="14">
        <f>'WEEKLY COMPETITIVE REPORT'!I21/Y4</f>
        <v>6047.959724430312</v>
      </c>
      <c r="J21" s="14">
        <f>'WEEKLY COMPETITIVE REPORT'!J21/Y4</f>
        <v>7888.182299947006</v>
      </c>
      <c r="K21" s="22">
        <f>'WEEKLY COMPETITIVE REPORT'!K21</f>
        <v>872</v>
      </c>
      <c r="L21" s="22">
        <f>'WEEKLY COMPETITIVE REPORT'!L21</f>
        <v>1081</v>
      </c>
      <c r="M21" s="64">
        <f>'WEEKLY COMPETITIVE REPORT'!M21</f>
        <v>-23.328854551561975</v>
      </c>
      <c r="N21" s="14">
        <f aca="true" t="shared" si="3" ref="N21:N33">I21/H21</f>
        <v>403.1973149620208</v>
      </c>
      <c r="O21" s="37">
        <f>'WEEKLY COMPETITIVE REPORT'!O21</f>
        <v>15</v>
      </c>
      <c r="P21" s="14">
        <f>'WEEKLY COMPETITIVE REPORT'!P21/Y4</f>
        <v>10283.518812930577</v>
      </c>
      <c r="Q21" s="14">
        <f>'WEEKLY COMPETITIVE REPORT'!Q21/Y4</f>
        <v>10320.614732379438</v>
      </c>
      <c r="R21" s="22">
        <f>'WEEKLY COMPETITIVE REPORT'!R21</f>
        <v>1664</v>
      </c>
      <c r="S21" s="22">
        <f>'WEEKLY COMPETITIVE REPORT'!S21</f>
        <v>1564</v>
      </c>
      <c r="T21" s="64">
        <f>'WEEKLY COMPETITIVE REPORT'!T21</f>
        <v>-0.35943517329910435</v>
      </c>
      <c r="U21" s="14">
        <f>'WEEKLY COMPETITIVE REPORT'!U21/Y4</f>
        <v>58638.049814520404</v>
      </c>
      <c r="V21" s="14">
        <f aca="true" t="shared" si="4" ref="V21:V33">P21/O21</f>
        <v>685.5679208620385</v>
      </c>
      <c r="W21" s="25">
        <f aca="true" t="shared" si="5" ref="W21:W33">P21+U21</f>
        <v>68921.56862745098</v>
      </c>
      <c r="X21" s="22">
        <f>'WEEKLY COMPETITIVE REPORT'!X21</f>
        <v>8843</v>
      </c>
      <c r="Y21" s="56">
        <f>'WEEKLY COMPETITIVE REPORT'!Y21</f>
        <v>10507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A GOOD DAY TO DIE HARD</v>
      </c>
      <c r="D22" s="4" t="str">
        <f>'WEEKLY COMPETITIVE REPORT'!D22</f>
        <v>UMRI POKONČNO: DOBER DAN ZA SMRT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11</v>
      </c>
      <c r="I22" s="14">
        <f>'WEEKLY COMPETITIVE REPORT'!I22/Y4</f>
        <v>5417.329093799682</v>
      </c>
      <c r="J22" s="14">
        <f>'WEEKLY COMPETITIVE REPORT'!J22/Y4</f>
        <v>5627.980922098569</v>
      </c>
      <c r="K22" s="22">
        <f>'WEEKLY COMPETITIVE REPORT'!K22</f>
        <v>769</v>
      </c>
      <c r="L22" s="22">
        <f>'WEEKLY COMPETITIVE REPORT'!L22</f>
        <v>790</v>
      </c>
      <c r="M22" s="64">
        <f>'WEEKLY COMPETITIVE REPORT'!M22</f>
        <v>-3.7429378531073354</v>
      </c>
      <c r="N22" s="14">
        <f t="shared" si="3"/>
        <v>492.48446307269836</v>
      </c>
      <c r="O22" s="37">
        <f>'WEEKLY COMPETITIVE REPORT'!O22</f>
        <v>11</v>
      </c>
      <c r="P22" s="14">
        <f>'WEEKLY COMPETITIVE REPORT'!P22/Y4</f>
        <v>7450.980392156863</v>
      </c>
      <c r="Q22" s="14">
        <f>'WEEKLY COMPETITIVE REPORT'!Q22/Y4</f>
        <v>7317.170111287758</v>
      </c>
      <c r="R22" s="22">
        <f>'WEEKLY COMPETITIVE REPORT'!R22</f>
        <v>1109</v>
      </c>
      <c r="S22" s="22">
        <f>'WEEKLY COMPETITIVE REPORT'!S22</f>
        <v>1104</v>
      </c>
      <c r="T22" s="64">
        <f>'WEEKLY COMPETITIVE REPORT'!T22</f>
        <v>1.8287162773854817</v>
      </c>
      <c r="U22" s="14">
        <f>'WEEKLY COMPETITIVE REPORT'!U22/Y4</f>
        <v>158645.99894011658</v>
      </c>
      <c r="V22" s="14">
        <f t="shared" si="4"/>
        <v>677.3618538324421</v>
      </c>
      <c r="W22" s="25">
        <f t="shared" si="5"/>
        <v>166096.97933227345</v>
      </c>
      <c r="X22" s="22">
        <f>'WEEKLY COMPETITIVE REPORT'!X22</f>
        <v>25243</v>
      </c>
      <c r="Y22" s="56">
        <f>'WEEKLY COMPETITIVE REPORT'!Y22</f>
        <v>26352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MAMA</v>
      </c>
      <c r="D23" s="4" t="str">
        <f>'WEEKLY COMPETITIVE REPORT'!D23</f>
        <v>MAMA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6</v>
      </c>
      <c r="H23" s="37">
        <f>'WEEKLY COMPETITIVE REPORT'!H23</f>
        <v>7</v>
      </c>
      <c r="I23" s="14">
        <f>'WEEKLY COMPETITIVE REPORT'!I23/Y4</f>
        <v>3101.4838367779544</v>
      </c>
      <c r="J23" s="14">
        <f>'WEEKLY COMPETITIVE REPORT'!J23/Y4</f>
        <v>2721.2506624271327</v>
      </c>
      <c r="K23" s="22">
        <f>'WEEKLY COMPETITIVE REPORT'!K23</f>
        <v>486</v>
      </c>
      <c r="L23" s="22">
        <f>'WEEKLY COMPETITIVE REPORT'!L23</f>
        <v>417</v>
      </c>
      <c r="M23" s="64">
        <f>'WEEKLY COMPETITIVE REPORT'!M23</f>
        <v>13.97273612463485</v>
      </c>
      <c r="N23" s="14">
        <f t="shared" si="3"/>
        <v>443.06911953970774</v>
      </c>
      <c r="O23" s="37">
        <f>'WEEKLY COMPETITIVE REPORT'!O23</f>
        <v>7</v>
      </c>
      <c r="P23" s="14">
        <f>'WEEKLY COMPETITIVE REPORT'!P23/Y4</f>
        <v>4692.633810280869</v>
      </c>
      <c r="Q23" s="14">
        <f>'WEEKLY COMPETITIVE REPORT'!Q23/Y4</f>
        <v>3714.8913619501855</v>
      </c>
      <c r="R23" s="22">
        <f>'WEEKLY COMPETITIVE REPORT'!R23</f>
        <v>772</v>
      </c>
      <c r="S23" s="22">
        <f>'WEEKLY COMPETITIVE REPORT'!S23</f>
        <v>617</v>
      </c>
      <c r="T23" s="64">
        <f>'WEEKLY COMPETITIVE REPORT'!T23</f>
        <v>26.319543509272464</v>
      </c>
      <c r="U23" s="14">
        <f>'WEEKLY COMPETITIVE REPORT'!U23/Y4</f>
        <v>56028.08691043985</v>
      </c>
      <c r="V23" s="14">
        <f t="shared" si="4"/>
        <v>670.3762586115527</v>
      </c>
      <c r="W23" s="25">
        <f t="shared" si="5"/>
        <v>60720.72072072072</v>
      </c>
      <c r="X23" s="22">
        <f>'WEEKLY COMPETITIVE REPORT'!X23</f>
        <v>9085</v>
      </c>
      <c r="Y23" s="56">
        <f>'WEEKLY COMPETITIVE REPORT'!Y23</f>
        <v>9857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MASTER</v>
      </c>
      <c r="D24" s="4" t="str">
        <f>'WEEKLY COMPETITIVE REPORT'!D24</f>
        <v>GOSPODAR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2</v>
      </c>
      <c r="H24" s="37">
        <f>'WEEKLY COMPETITIVE REPORT'!H24</f>
        <v>1</v>
      </c>
      <c r="I24" s="14">
        <f>'WEEKLY COMPETITIVE REPORT'!I24/Y4</f>
        <v>2408.585055643879</v>
      </c>
      <c r="J24" s="14">
        <f>'WEEKLY COMPETITIVE REPORT'!J24/Y4</f>
        <v>2098.5691573926865</v>
      </c>
      <c r="K24" s="22">
        <f>'WEEKLY COMPETITIVE REPORT'!K24</f>
        <v>394</v>
      </c>
      <c r="L24" s="22">
        <f>'WEEKLY COMPETITIVE REPORT'!L24</f>
        <v>349</v>
      </c>
      <c r="M24" s="64">
        <f>'WEEKLY COMPETITIVE REPORT'!M24</f>
        <v>14.772727272727266</v>
      </c>
      <c r="N24" s="14">
        <f t="shared" si="3"/>
        <v>2408.585055643879</v>
      </c>
      <c r="O24" s="37">
        <f>'WEEKLY COMPETITIVE REPORT'!O24</f>
        <v>1</v>
      </c>
      <c r="P24" s="14">
        <f>'WEEKLY COMPETITIVE REPORT'!P24/Y4</f>
        <v>4012.9835718071013</v>
      </c>
      <c r="Q24" s="14">
        <f>'WEEKLY COMPETITIVE REPORT'!Q24/Y4</f>
        <v>3174.350821409645</v>
      </c>
      <c r="R24" s="22">
        <f>'WEEKLY COMPETITIVE REPORT'!R24</f>
        <v>694</v>
      </c>
      <c r="S24" s="22">
        <f>'WEEKLY COMPETITIVE REPORT'!S24</f>
        <v>536</v>
      </c>
      <c r="T24" s="64">
        <f>'WEEKLY COMPETITIVE REPORT'!T24</f>
        <v>26.419031719532555</v>
      </c>
      <c r="U24" s="14">
        <f>'WEEKLY COMPETITIVE REPORT'!U24/Y4</f>
        <v>3419.4488606253312</v>
      </c>
      <c r="V24" s="14">
        <f t="shared" si="4"/>
        <v>4012.9835718071013</v>
      </c>
      <c r="W24" s="25">
        <f t="shared" si="5"/>
        <v>7432.4324324324325</v>
      </c>
      <c r="X24" s="22">
        <f>'WEEKLY COMPETITIVE REPORT'!X24</f>
        <v>687</v>
      </c>
      <c r="Y24" s="56">
        <f>'WEEKLY COMPETITIVE REPORT'!Y24</f>
        <v>1381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LINCOLN</v>
      </c>
      <c r="D25" s="4" t="str">
        <f>'WEEKLY COMPETITIVE REPORT'!D25</f>
        <v>LINCOLN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10</v>
      </c>
      <c r="H25" s="37">
        <f>'WEEKLY COMPETITIVE REPORT'!H25</f>
        <v>2</v>
      </c>
      <c r="I25" s="14">
        <f>'WEEKLY COMPETITIVE REPORT'!I25/Y4</f>
        <v>2200.5829358770534</v>
      </c>
      <c r="J25" s="14">
        <f>'WEEKLY COMPETITIVE REPORT'!J25/Y4</f>
        <v>1670.641229464759</v>
      </c>
      <c r="K25" s="22">
        <f>'WEEKLY COMPETITIVE REPORT'!K25</f>
        <v>316</v>
      </c>
      <c r="L25" s="22">
        <f>'WEEKLY COMPETITIVE REPORT'!L25</f>
        <v>213</v>
      </c>
      <c r="M25" s="64">
        <f>'WEEKLY COMPETITIVE REPORT'!M25</f>
        <v>31.720856463124505</v>
      </c>
      <c r="N25" s="14">
        <f t="shared" si="3"/>
        <v>1100.2914679385267</v>
      </c>
      <c r="O25" s="37">
        <f>'WEEKLY COMPETITIVE REPORT'!O25</f>
        <v>2</v>
      </c>
      <c r="P25" s="14">
        <f>'WEEKLY COMPETITIVE REPORT'!P25/Y4</f>
        <v>3577.106518282989</v>
      </c>
      <c r="Q25" s="14">
        <f>'WEEKLY COMPETITIVE REPORT'!Q25/Y4</f>
        <v>2184.6846846846847</v>
      </c>
      <c r="R25" s="22">
        <f>'WEEKLY COMPETITIVE REPORT'!R25</f>
        <v>514</v>
      </c>
      <c r="S25" s="22">
        <f>'WEEKLY COMPETITIVE REPORT'!S25</f>
        <v>291</v>
      </c>
      <c r="T25" s="64">
        <f>'WEEKLY COMPETITIVE REPORT'!T25</f>
        <v>63.73559733171618</v>
      </c>
      <c r="U25" s="14">
        <f>'WEEKLY COMPETITIVE REPORT'!U25/Y4</f>
        <v>56542.130365659774</v>
      </c>
      <c r="V25" s="14">
        <f t="shared" si="4"/>
        <v>1788.5532591414944</v>
      </c>
      <c r="W25" s="25">
        <f t="shared" si="5"/>
        <v>60119.236883942765</v>
      </c>
      <c r="X25" s="22">
        <f>'WEEKLY COMPETITIVE REPORT'!X25</f>
        <v>7624</v>
      </c>
      <c r="Y25" s="56">
        <f>'WEEKLY COMPETITIVE REPORT'!Y25</f>
        <v>8138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LIFE OF PI</v>
      </c>
      <c r="D26" s="4" t="str">
        <f>'WEEKLY COMPETITIVE REPORT'!D26</f>
        <v>PIJEVO ŽIVLJENJE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15</v>
      </c>
      <c r="H26" s="37">
        <f>'WEEKLY COMPETITIVE REPORT'!H26</f>
        <v>16</v>
      </c>
      <c r="I26" s="14">
        <f>'WEEKLY COMPETITIVE REPORT'!I26/Y4</f>
        <v>1740.8585055643878</v>
      </c>
      <c r="J26" s="14">
        <f>'WEEKLY COMPETITIVE REPORT'!J26/Y4</f>
        <v>2158.1875993640697</v>
      </c>
      <c r="K26" s="22">
        <f>'WEEKLY COMPETITIVE REPORT'!K26</f>
        <v>227</v>
      </c>
      <c r="L26" s="22">
        <f>'WEEKLY COMPETITIVE REPORT'!L26</f>
        <v>319</v>
      </c>
      <c r="M26" s="64">
        <f>'WEEKLY COMPETITIVE REPORT'!M26</f>
        <v>-19.337016574585633</v>
      </c>
      <c r="N26" s="14">
        <f t="shared" si="3"/>
        <v>108.80365659777424</v>
      </c>
      <c r="O26" s="37">
        <f>'WEEKLY COMPETITIVE REPORT'!O26</f>
        <v>16</v>
      </c>
      <c r="P26" s="14">
        <f>'WEEKLY COMPETITIVE REPORT'!P26/Y4</f>
        <v>2990.1960784313724</v>
      </c>
      <c r="Q26" s="14">
        <f>'WEEKLY COMPETITIVE REPORT'!Q26/Y4</f>
        <v>3922.893481717011</v>
      </c>
      <c r="R26" s="22">
        <f>'WEEKLY COMPETITIVE REPORT'!R26</f>
        <v>426</v>
      </c>
      <c r="S26" s="22">
        <f>'WEEKLY COMPETITIVE REPORT'!S26</f>
        <v>761</v>
      </c>
      <c r="T26" s="64">
        <f>'WEEKLY COMPETITIVE REPORT'!T26</f>
        <v>-23.7757514353259</v>
      </c>
      <c r="U26" s="14">
        <f>'WEEKLY COMPETITIVE REPORT'!U26/Y4</f>
        <v>290333.8632750397</v>
      </c>
      <c r="V26" s="14">
        <f t="shared" si="4"/>
        <v>186.88725490196077</v>
      </c>
      <c r="W26" s="25">
        <f t="shared" si="5"/>
        <v>293324.0593534711</v>
      </c>
      <c r="X26" s="22">
        <f>'WEEKLY COMPETITIVE REPORT'!X26</f>
        <v>39974</v>
      </c>
      <c r="Y26" s="56">
        <f>'WEEKLY COMPETITIVE REPORT'!Y26</f>
        <v>40400</v>
      </c>
    </row>
    <row r="27" spans="1:25" ht="12.75" customHeight="1">
      <c r="A27" s="50">
        <v>14</v>
      </c>
      <c r="B27" s="4">
        <f>'WEEKLY COMPETITIVE REPORT'!B27</f>
        <v>19</v>
      </c>
      <c r="C27" s="4" t="str">
        <f>'WEEKLY COMPETITIVE REPORT'!C27</f>
        <v>KON-TIKI</v>
      </c>
      <c r="D27" s="4" t="str">
        <f>'WEEKLY COMPETITIVE REPORT'!D27</f>
        <v>KON-TIKI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6</v>
      </c>
      <c r="H27" s="37">
        <f>'WEEKLY COMPETITIVE REPORT'!H27</f>
        <v>1</v>
      </c>
      <c r="I27" s="14">
        <f>'WEEKLY COMPETITIVE REPORT'!I27/Y4</f>
        <v>1713.0365659777424</v>
      </c>
      <c r="J27" s="14">
        <f>'WEEKLY COMPETITIVE REPORT'!J27/Y17</f>
        <v>0.0422469280280866</v>
      </c>
      <c r="K27" s="22">
        <f>'WEEKLY COMPETITIVE REPORT'!K27</f>
        <v>230</v>
      </c>
      <c r="L27" s="22">
        <f>'WEEKLY COMPETITIVE REPORT'!L27</f>
        <v>122</v>
      </c>
      <c r="M27" s="64">
        <f>'WEEKLY COMPETITIVE REPORT'!M27</f>
        <v>79.08587257617731</v>
      </c>
      <c r="N27" s="14">
        <f t="shared" si="3"/>
        <v>1713.0365659777424</v>
      </c>
      <c r="O27" s="37">
        <f>'WEEKLY COMPETITIVE REPORT'!O27</f>
        <v>1</v>
      </c>
      <c r="P27" s="14">
        <f>'WEEKLY COMPETITIVE REPORT'!P27/Y4</f>
        <v>2193.9586645469</v>
      </c>
      <c r="Q27" s="14">
        <f>'WEEKLY COMPETITIVE REPORT'!Q27/Y17</f>
        <v>0.052311293153891165</v>
      </c>
      <c r="R27" s="22">
        <f>'WEEKLY COMPETITIVE REPORT'!R27</f>
        <v>301</v>
      </c>
      <c r="S27" s="22">
        <f>'WEEKLY COMPETITIVE REPORT'!S27</f>
        <v>154</v>
      </c>
      <c r="T27" s="64">
        <f>'WEEKLY COMPETITIVE REPORT'!T27</f>
        <v>85.23489932885906</v>
      </c>
      <c r="U27" s="14">
        <f>'WEEKLY COMPETITIVE REPORT'!U27/Y17</f>
        <v>0.5163838502047982</v>
      </c>
      <c r="V27" s="14">
        <f t="shared" si="4"/>
        <v>2193.9586645469</v>
      </c>
      <c r="W27" s="25">
        <f t="shared" si="5"/>
        <v>2194.4750483971047</v>
      </c>
      <c r="X27" s="22">
        <f>'WEEKLY COMPETITIVE REPORT'!X27</f>
        <v>1598</v>
      </c>
      <c r="Y27" s="56">
        <f>'WEEKLY COMPETITIVE REPORT'!Y27</f>
        <v>1899</v>
      </c>
    </row>
    <row r="28" spans="1:25" ht="12.75">
      <c r="A28" s="50">
        <v>15</v>
      </c>
      <c r="B28" s="4">
        <f>'WEEKLY COMPETITIVE REPORT'!B28</f>
        <v>7</v>
      </c>
      <c r="C28" s="4" t="str">
        <f>'WEEKLY COMPETITIVE REPORT'!C28</f>
        <v>WRECK-IT RALPH</v>
      </c>
      <c r="D28" s="4" t="str">
        <f>'WEEKLY COMPETITIVE REPORT'!D28</f>
        <v>RAZBIJAČ RALPH</v>
      </c>
      <c r="E28" s="4" t="str">
        <f>'WEEKLY COMPETITIVE REPORT'!E28</f>
        <v>BVI</v>
      </c>
      <c r="F28" s="4" t="str">
        <f>'WEEKLY COMPETITIVE REPORT'!F28</f>
        <v>CENEX</v>
      </c>
      <c r="G28" s="37">
        <f>'WEEKLY COMPETITIVE REPORT'!G28</f>
        <v>7</v>
      </c>
      <c r="H28" s="37">
        <f>'WEEKLY COMPETITIVE REPORT'!H28</f>
        <v>14</v>
      </c>
      <c r="I28" s="14">
        <f>'WEEKLY COMPETITIVE REPORT'!I28/Y4</f>
        <v>1229.4647588765235</v>
      </c>
      <c r="J28" s="14">
        <f>'WEEKLY COMPETITIVE REPORT'!J28/Y17</f>
        <v>0.2451726155646577</v>
      </c>
      <c r="K28" s="22">
        <f>'WEEKLY COMPETITIVE REPORT'!K28</f>
        <v>181</v>
      </c>
      <c r="L28" s="22">
        <f>'WEEKLY COMPETITIVE REPORT'!L28</f>
        <v>836</v>
      </c>
      <c r="M28" s="64">
        <f>'WEEKLY COMPETITIVE REPORT'!M28</f>
        <v>-77.85202863961814</v>
      </c>
      <c r="N28" s="14">
        <f t="shared" si="3"/>
        <v>87.81891134832311</v>
      </c>
      <c r="O28" s="37">
        <f>'WEEKLY COMPETITIVE REPORT'!O28</f>
        <v>14</v>
      </c>
      <c r="P28" s="14">
        <f>'WEEKLY COMPETITIVE REPORT'!P28/Y4</f>
        <v>2126.3910969793324</v>
      </c>
      <c r="Q28" s="14">
        <f>'WEEKLY COMPETITIVE REPORT'!Q28/Y17</f>
        <v>0.3119368051492101</v>
      </c>
      <c r="R28" s="22">
        <f>'WEEKLY COMPETITIVE REPORT'!R28</f>
        <v>317</v>
      </c>
      <c r="S28" s="22">
        <f>'WEEKLY COMPETITIVE REPORT'!S28</f>
        <v>1166</v>
      </c>
      <c r="T28" s="64">
        <f>'WEEKLY COMPETITIVE REPORT'!T28</f>
        <v>-69.893078221722</v>
      </c>
      <c r="U28" s="14">
        <f>'WEEKLY COMPETITIVE REPORT'!U28/Y17</f>
        <v>5.696079578700995</v>
      </c>
      <c r="V28" s="14">
        <f t="shared" si="4"/>
        <v>151.8850783556666</v>
      </c>
      <c r="W28" s="25">
        <f t="shared" si="5"/>
        <v>2132.087176558033</v>
      </c>
      <c r="X28" s="22">
        <f>'WEEKLY COMPETITIVE REPORT'!X28</f>
        <v>22338</v>
      </c>
      <c r="Y28" s="56">
        <f>'WEEKLY COMPETITIVE REPORT'!Y28</f>
        <v>22655</v>
      </c>
    </row>
    <row r="29" spans="1:25" ht="12.75">
      <c r="A29" s="50">
        <v>16</v>
      </c>
      <c r="B29" s="4">
        <f>'WEEKLY COMPETITIVE REPORT'!B29</f>
        <v>8</v>
      </c>
      <c r="C29" s="4" t="str">
        <f>'WEEKLY COMPETITIVE REPORT'!C29</f>
        <v>BROKEN CITY</v>
      </c>
      <c r="D29" s="4" t="str">
        <f>'WEEKLY COMPETITIVE REPORT'!D29</f>
        <v>PODKUPLJENO MESTO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5</v>
      </c>
      <c r="H29" s="37">
        <f>'WEEKLY COMPETITIVE REPORT'!H29</f>
        <v>9</v>
      </c>
      <c r="I29" s="14">
        <f>'WEEKLY COMPETITIVE REPORT'!I29/Y4</f>
        <v>1600.4239533651298</v>
      </c>
      <c r="J29" s="14">
        <f>'WEEKLY COMPETITIVE REPORT'!J29/Y17</f>
        <v>0.12785254534815682</v>
      </c>
      <c r="K29" s="22">
        <f>'WEEKLY COMPETITIVE REPORT'!K29</f>
        <v>204</v>
      </c>
      <c r="L29" s="22">
        <f>'WEEKLY COMPETITIVE REPORT'!L29</f>
        <v>395</v>
      </c>
      <c r="M29" s="64">
        <f>'WEEKLY COMPETITIVE REPORT'!M29</f>
        <v>-44.713958810068654</v>
      </c>
      <c r="N29" s="14">
        <f t="shared" si="3"/>
        <v>177.82488370723664</v>
      </c>
      <c r="O29" s="37">
        <f>'WEEKLY COMPETITIVE REPORT'!O29</f>
        <v>9</v>
      </c>
      <c r="P29" s="14">
        <f>'WEEKLY COMPETITIVE REPORT'!P29/Y4</f>
        <v>2109.1679915209324</v>
      </c>
      <c r="Q29" s="14">
        <f>'WEEKLY COMPETITIVE REPORT'!Q29/Y17</f>
        <v>0.1767115272088941</v>
      </c>
      <c r="R29" s="22">
        <f>'WEEKLY COMPETITIVE REPORT'!R29</f>
        <v>274</v>
      </c>
      <c r="S29" s="22">
        <f>'WEEKLY COMPETITIVE REPORT'!S29</f>
        <v>584</v>
      </c>
      <c r="T29" s="64">
        <f>'WEEKLY COMPETITIVE REPORT'!T29</f>
        <v>-47.28476821192052</v>
      </c>
      <c r="U29" s="14">
        <f>'WEEKLY COMPETITIVE REPORT'!U29/Y4</f>
        <v>35198.72813990461</v>
      </c>
      <c r="V29" s="14">
        <f t="shared" si="4"/>
        <v>234.3519990578814</v>
      </c>
      <c r="W29" s="25">
        <f t="shared" si="5"/>
        <v>37307.89613142554</v>
      </c>
      <c r="X29" s="22">
        <f>'WEEKLY COMPETITIVE REPORT'!X29</f>
        <v>5413</v>
      </c>
      <c r="Y29" s="56">
        <f>'WEEKLY COMPETITIVE REPORT'!Y29</f>
        <v>5687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DJANGO UNCHAINED</v>
      </c>
      <c r="D30" s="4" t="str">
        <f>'WEEKLY COMPETITIVE REPORT'!D30</f>
        <v>DJANGO BREZ OKOVOV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11</v>
      </c>
      <c r="H30" s="37">
        <f>'WEEKLY COMPETITIVE REPORT'!H30</f>
        <v>13</v>
      </c>
      <c r="I30" s="14">
        <f>'WEEKLY COMPETITIVE REPORT'!I30/Y4</f>
        <v>1629.570747217806</v>
      </c>
      <c r="J30" s="14">
        <f>'WEEKLY COMPETITIVE REPORT'!J30/Y17</f>
        <v>0.059332943241661794</v>
      </c>
      <c r="K30" s="22">
        <f>'WEEKLY COMPETITIVE REPORT'!K30</f>
        <v>225</v>
      </c>
      <c r="L30" s="22">
        <f>'WEEKLY COMPETITIVE REPORT'!L30</f>
        <v>177</v>
      </c>
      <c r="M30" s="64">
        <f>'WEEKLY COMPETITIVE REPORT'!M30</f>
        <v>21.301775147928993</v>
      </c>
      <c r="N30" s="14">
        <f t="shared" si="3"/>
        <v>125.35159593983123</v>
      </c>
      <c r="O30" s="37">
        <f>'WEEKLY COMPETITIVE REPORT'!O30</f>
        <v>13</v>
      </c>
      <c r="P30" s="14">
        <f>'WEEKLY COMPETITIVE REPORT'!P30/Y4</f>
        <v>2105.1934287228405</v>
      </c>
      <c r="Q30" s="14">
        <f>'WEEKLY COMPETITIVE REPORT'!Q30/Y17</f>
        <v>0.08256290228203628</v>
      </c>
      <c r="R30" s="22">
        <f>'WEEKLY COMPETITIVE REPORT'!R30</f>
        <v>293</v>
      </c>
      <c r="S30" s="22">
        <f>'WEEKLY COMPETITIVE REPORT'!S30</f>
        <v>273</v>
      </c>
      <c r="T30" s="64">
        <f>'WEEKLY COMPETITIVE REPORT'!T30</f>
        <v>12.615166548547137</v>
      </c>
      <c r="U30" s="14">
        <f>'WEEKLY COMPETITIVE REPORT'!U30/Y4</f>
        <v>165669.05140434552</v>
      </c>
      <c r="V30" s="14">
        <f t="shared" si="4"/>
        <v>161.9379560556031</v>
      </c>
      <c r="W30" s="25">
        <f t="shared" si="5"/>
        <v>167774.24483306837</v>
      </c>
      <c r="X30" s="22">
        <f>'WEEKLY COMPETITIVE REPORT'!X30</f>
        <v>25259</v>
      </c>
      <c r="Y30" s="56">
        <f>'WEEKLY COMPETITIVE REPORT'!Y30</f>
        <v>25552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HYDE PARK ON HUDSON</v>
      </c>
      <c r="D31" s="4" t="str">
        <f>'WEEKLY COMPETITIVE REPORT'!D31</f>
        <v>HYDE PARK NA REKI HUDSON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2</v>
      </c>
      <c r="H31" s="37">
        <f>'WEEKLY COMPETITIVE REPORT'!H31</f>
        <v>4</v>
      </c>
      <c r="I31" s="14">
        <f>'WEEKLY COMPETITIVE REPORT'!I31/Y4</f>
        <v>1408.320084790673</v>
      </c>
      <c r="J31" s="14">
        <f>'WEEKLY COMPETITIVE REPORT'!J31/Y17</f>
        <v>0.06869514335868929</v>
      </c>
      <c r="K31" s="22">
        <f>'WEEKLY COMPETITIVE REPORT'!K31</f>
        <v>202</v>
      </c>
      <c r="L31" s="22">
        <f>'WEEKLY COMPETITIVE REPORT'!L31</f>
        <v>213</v>
      </c>
      <c r="M31" s="64">
        <f>'WEEKLY COMPETITIVE REPORT'!M31</f>
        <v>-9.45485519591142</v>
      </c>
      <c r="N31" s="14">
        <f t="shared" si="3"/>
        <v>352.08002119766826</v>
      </c>
      <c r="O31" s="37">
        <f>'WEEKLY COMPETITIVE REPORT'!O31</f>
        <v>4</v>
      </c>
      <c r="P31" s="14">
        <f>'WEEKLY COMPETITIVE REPORT'!P31/Y4</f>
        <v>1728.9348171701113</v>
      </c>
      <c r="Q31" s="14">
        <f>'WEEKLY COMPETITIVE REPORT'!Q31/Y17</f>
        <v>0.09742539496781744</v>
      </c>
      <c r="R31" s="22">
        <f>'WEEKLY COMPETITIVE REPORT'!R31</f>
        <v>261</v>
      </c>
      <c r="S31" s="22">
        <f>'WEEKLY COMPETITIVE REPORT'!S31</f>
        <v>318</v>
      </c>
      <c r="T31" s="64">
        <f>'WEEKLY COMPETITIVE REPORT'!T31</f>
        <v>-21.621621621621628</v>
      </c>
      <c r="U31" s="14">
        <f>'WEEKLY COMPETITIVE REPORT'!U31/Y4</f>
        <v>2205.8823529411766</v>
      </c>
      <c r="V31" s="14">
        <f t="shared" si="4"/>
        <v>432.2337042925278</v>
      </c>
      <c r="W31" s="25">
        <f t="shared" si="5"/>
        <v>3934.817170111288</v>
      </c>
      <c r="X31" s="22">
        <f>'WEEKLY COMPETITIVE REPORT'!X31</f>
        <v>318</v>
      </c>
      <c r="Y31" s="56">
        <f>'WEEKLY COMPETITIVE REPORT'!Y31</f>
        <v>579</v>
      </c>
    </row>
    <row r="32" spans="1:25" ht="12.75">
      <c r="A32" s="50">
        <v>19</v>
      </c>
      <c r="B32" s="4">
        <f>'WEEKLY COMPETITIVE REPORT'!B32</f>
        <v>14</v>
      </c>
      <c r="C32" s="4" t="str">
        <f>'WEEKLY COMPETITIVE REPORT'!C32</f>
        <v>MOVIE 43</v>
      </c>
      <c r="D32" s="4" t="str">
        <f>'WEEKLY COMPETITIVE REPORT'!D32</f>
        <v>FILM 43</v>
      </c>
      <c r="E32" s="4" t="str">
        <f>'WEEKLY COMPETITIVE REPORT'!E32</f>
        <v>IND</v>
      </c>
      <c r="F32" s="4" t="str">
        <f>'WEEKLY COMPETITIVE REPORT'!F32</f>
        <v>Karantanija</v>
      </c>
      <c r="G32" s="37">
        <f>'WEEKLY COMPETITIVE REPORT'!G32</f>
        <v>10</v>
      </c>
      <c r="H32" s="37">
        <f>'WEEKLY COMPETITIVE REPORT'!H32</f>
        <v>8</v>
      </c>
      <c r="I32" s="14">
        <f>'WEEKLY COMPETITIVE REPORT'!I32/Y4</f>
        <v>1196.3434022257552</v>
      </c>
      <c r="J32" s="14">
        <f>'WEEKLY COMPETITIVE REPORT'!J32/Y17</f>
        <v>0.06342890579286133</v>
      </c>
      <c r="K32" s="22">
        <f>'WEEKLY COMPETITIVE REPORT'!K32</f>
        <v>185</v>
      </c>
      <c r="L32" s="22">
        <f>'WEEKLY COMPETITIVE REPORT'!L32</f>
        <v>207</v>
      </c>
      <c r="M32" s="64">
        <f>'WEEKLY COMPETITIVE REPORT'!M32</f>
        <v>-16.69741697416974</v>
      </c>
      <c r="N32" s="14">
        <f t="shared" si="3"/>
        <v>149.5429252782194</v>
      </c>
      <c r="O32" s="37">
        <f>'WEEKLY COMPETITIVE REPORT'!O32</f>
        <v>8</v>
      </c>
      <c r="P32" s="14">
        <f>'WEEKLY COMPETITIVE REPORT'!P32/Y4</f>
        <v>1338.102808691044</v>
      </c>
      <c r="Q32" s="14">
        <f>'WEEKLY COMPETITIVE REPORT'!Q32/Y17</f>
        <v>0.09321240491515506</v>
      </c>
      <c r="R32" s="22">
        <f>'WEEKLY COMPETITIVE REPORT'!R32</f>
        <v>221</v>
      </c>
      <c r="S32" s="22">
        <f>'WEEKLY COMPETITIVE REPORT'!S32</f>
        <v>336</v>
      </c>
      <c r="T32" s="64">
        <f>'WEEKLY COMPETITIVE REPORT'!T32</f>
        <v>-36.59761456371626</v>
      </c>
      <c r="U32" s="14">
        <f>'WEEKLY COMPETITIVE REPORT'!U32/Y4</f>
        <v>138781.13407525173</v>
      </c>
      <c r="V32" s="14">
        <f t="shared" si="4"/>
        <v>167.2628510863805</v>
      </c>
      <c r="W32" s="25">
        <f t="shared" si="5"/>
        <v>140119.23688394277</v>
      </c>
      <c r="X32" s="22">
        <f>'WEEKLY COMPETITIVE REPORT'!X32</f>
        <v>22152</v>
      </c>
      <c r="Y32" s="56">
        <f>'WEEKLY COMPETITIVE REPORT'!Y32</f>
        <v>22373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BEYOND THE HILLS</v>
      </c>
      <c r="D33" s="4" t="str">
        <f>'WEEKLY COMPETITIVE REPORT'!D33</f>
        <v>DALEČ ZA GRIČI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3</v>
      </c>
      <c r="H33" s="37">
        <f>'WEEKLY COMPETITIVE REPORT'!H33</f>
        <v>1</v>
      </c>
      <c r="I33" s="14">
        <f>'WEEKLY COMPETITIVE REPORT'!I33/Y4</f>
        <v>657.1277159512454</v>
      </c>
      <c r="J33" s="14">
        <f>'WEEKLY COMPETITIVE REPORT'!J33/Y17</f>
        <v>0.0334113516676419</v>
      </c>
      <c r="K33" s="22">
        <f>'WEEKLY COMPETITIVE REPORT'!K33</f>
        <v>105</v>
      </c>
      <c r="L33" s="22">
        <f>'WEEKLY COMPETITIVE REPORT'!L33</f>
        <v>126</v>
      </c>
      <c r="M33" s="64">
        <f>'WEEKLY COMPETITIVE REPORT'!M33</f>
        <v>-13.134851138353767</v>
      </c>
      <c r="N33" s="14">
        <f t="shared" si="3"/>
        <v>657.1277159512454</v>
      </c>
      <c r="O33" s="37">
        <f>'WEEKLY COMPETITIVE REPORT'!O33</f>
        <v>1</v>
      </c>
      <c r="P33" s="14">
        <f>'WEEKLY COMPETITIVE REPORT'!P33/Y4</f>
        <v>1075.781664016958</v>
      </c>
      <c r="Q33" s="14">
        <f>'WEEKLY COMPETITIVE REPORT'!Q33/Y17</f>
        <v>0.05915740198946753</v>
      </c>
      <c r="R33" s="22">
        <f>'WEEKLY COMPETITIVE REPORT'!R33</f>
        <v>180</v>
      </c>
      <c r="S33" s="22">
        <f>'WEEKLY COMPETITIVE REPORT'!S33</f>
        <v>225</v>
      </c>
      <c r="T33" s="64">
        <f>'WEEKLY COMPETITIVE REPORT'!T33</f>
        <v>-19.683481701285857</v>
      </c>
      <c r="U33" s="14">
        <f>'WEEKLY COMPETITIVE REPORT'!U33/Y4</f>
        <v>6530.206677265501</v>
      </c>
      <c r="V33" s="14">
        <f t="shared" si="4"/>
        <v>1075.781664016958</v>
      </c>
      <c r="W33" s="25">
        <f t="shared" si="5"/>
        <v>7605.988341282458</v>
      </c>
      <c r="X33" s="22">
        <f>'WEEKLY COMPETITIVE REPORT'!X33</f>
        <v>1248</v>
      </c>
      <c r="Y33" s="56">
        <f>'WEEKLY COMPETITIVE REPORT'!Y33</f>
        <v>1428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176</v>
      </c>
      <c r="I34" s="32">
        <f>SUM(I14:I33)</f>
        <v>188255.1669316375</v>
      </c>
      <c r="J34" s="31">
        <f>SUM(J14:J33)</f>
        <v>72537.73605988188</v>
      </c>
      <c r="K34" s="31">
        <f>SUM(K14:K33)</f>
        <v>26694</v>
      </c>
      <c r="L34" s="31">
        <f>SUM(L14:L33)</f>
        <v>12360</v>
      </c>
      <c r="M34" s="64">
        <f>'WEEKLY COMPETITIVE REPORT'!M34</f>
        <v>-38.99931312784408</v>
      </c>
      <c r="N34" s="32">
        <f>I34/H34</f>
        <v>1069.631630293395</v>
      </c>
      <c r="O34" s="40">
        <f>'WEEKLY COMPETITIVE REPORT'!O34</f>
        <v>176</v>
      </c>
      <c r="P34" s="31">
        <f>SUM(P14:P33)</f>
        <v>304496.55537890823</v>
      </c>
      <c r="Q34" s="31">
        <f>SUM(Q14:Q33)</f>
        <v>99319.8982249899</v>
      </c>
      <c r="R34" s="31">
        <f>SUM(R14:R33)</f>
        <v>45850</v>
      </c>
      <c r="S34" s="31">
        <f>SUM(S14:S33)</f>
        <v>18581</v>
      </c>
      <c r="T34" s="65">
        <f>P34/Q34-100%</f>
        <v>2.0658162243494305</v>
      </c>
      <c r="U34" s="31">
        <f>SUM(U14:U33)</f>
        <v>1142853.3242811288</v>
      </c>
      <c r="V34" s="32">
        <f>P34/O34</f>
        <v>1730.0940646528877</v>
      </c>
      <c r="W34" s="31">
        <f>SUM(W14:W33)</f>
        <v>1447349.8796600373</v>
      </c>
      <c r="X34" s="31">
        <f>SUM(X14:X33)</f>
        <v>196970</v>
      </c>
      <c r="Y34" s="35">
        <f>SUM(Y14:Y33)</f>
        <v>242820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2013-04-04T11:02:54Z</dcterms:modified>
  <cp:category/>
  <cp:version/>
  <cp:contentType/>
  <cp:contentStatus/>
</cp:coreProperties>
</file>