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110" windowWidth="2544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<sst xmlns="http://schemas.openxmlformats.org/spreadsheetml/2006/main" count="253" uniqueCount="93">
  <si>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</si>
  <si>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</si>
  <si>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</si>
  <si>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</si>
  <si>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</si>
  <si>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</si>
  <si>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</si>
  <si>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</si>
  <si>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</si>
  <si>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</si>
  <si>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</si>
  <si>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</si>
  <si>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</si>
  <si>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</si>
  <si>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</si>
  <si>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</si>
  <si>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</si>
  <si>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</si>
  <si>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</si>
  <si>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</si>
  <si>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</si>
  <si>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</si>
  <si>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</si>
  <si>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</si>
  <si>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</si>
  <si>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</si>
  <si>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</si>
  <si>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</si>
  <si>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</si>
  <si>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</si>
  <si>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</si>
  <si>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</si>
  <si>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</si>
  <si>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</si>
  <si>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</si>
  <si>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</si>
  <si>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</si>
  <si>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</si>
  <si>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</si>
  <si>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</si>
  <si>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</si>
  <si>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</si>
  <si>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</si>
  <si>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</si>
  <si>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</si>
  <si>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</si>
  <si>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</si>
  <si>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</si>
  <si>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</si>
  <si>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</si>
  <si>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</si>
  <si>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</si>
  <si>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</si>
  <si>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</si>
  <si>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</si>
  <si>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OZ THE GREAT AND POWERFUL</t>
  </si>
  <si>
    <t>MOGOČNI OZ</t>
  </si>
  <si>
    <t>d</t>
  </si>
  <si>
    <t>21 &amp; OVER</t>
  </si>
  <si>
    <t>POLNIH 21</t>
  </si>
  <si>
    <t>SILVER LININGS PLAY BOOK</t>
  </si>
  <si>
    <t>ZA DEŽJEM POSIJE SONCE</t>
  </si>
  <si>
    <t>I GIVE IT A YEAR</t>
  </si>
  <si>
    <t>PRVO LETO PO POROKI</t>
  </si>
  <si>
    <t>JACK THE GIANT SLAYER</t>
  </si>
  <si>
    <t>JACK, MORILEC VELIKANOV 3D</t>
  </si>
  <si>
    <t>WB</t>
  </si>
  <si>
    <t>GI JOE 2: RETALIATION</t>
  </si>
  <si>
    <t>GI JOE 2: MAŠČEVANJE</t>
  </si>
  <si>
    <t>THE HOST</t>
  </si>
  <si>
    <t>DUŠA</t>
  </si>
  <si>
    <t>THE CROODS</t>
  </si>
  <si>
    <t>KRUDOVI</t>
  </si>
  <si>
    <t>OLYMPUS HAS FALLEN</t>
  </si>
  <si>
    <t>PADEC OLIMPA</t>
  </si>
  <si>
    <t>SREČEN ZA UMRET</t>
  </si>
  <si>
    <t>DOMES</t>
  </si>
  <si>
    <t>LOS AMANTES PASAJEROS</t>
  </si>
  <si>
    <t>LJUBIMCI NAD OBLAKI</t>
  </si>
  <si>
    <t>OBLIVION</t>
  </si>
  <si>
    <t>POZABA</t>
  </si>
  <si>
    <t>18 - Apr</t>
  </si>
  <si>
    <t>24 - Apr</t>
  </si>
  <si>
    <t>19 - Apr</t>
  </si>
  <si>
    <t>21 - Apr</t>
  </si>
  <si>
    <t>ZAMBEZIA</t>
  </si>
  <si>
    <t>ZAMBEZIJA</t>
  </si>
  <si>
    <t>SCARY MOVIE 5</t>
  </si>
  <si>
    <t>FILM, DA TE KAP</t>
  </si>
  <si>
    <t>TO THE WONDER</t>
  </si>
  <si>
    <t>ČUDEŽU NAPROTI</t>
  </si>
  <si>
    <t>SAFE HAVEN</t>
  </si>
  <si>
    <t>ZAVETJE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</si>
</sst>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15" sqref="N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83</v>
      </c>
      <c r="L4" s="20"/>
      <c r="M4" s="81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81</v>
      </c>
      <c r="L5" s="7"/>
      <c r="M5" s="82" t="s">
        <v>82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41389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87</v>
      </c>
      <c r="D14" s="4" t="s">
        <v>88</v>
      </c>
      <c r="E14" s="15" t="s">
        <v>46</v>
      </c>
      <c r="F14" s="15" t="s">
        <v>42</v>
      </c>
      <c r="G14" s="37">
        <v>1</v>
      </c>
      <c r="H14" s="37">
        <v>9</v>
      </c>
      <c r="I14" s="14">
        <v>19735</v>
      </c>
      <c r="J14" s="14"/>
      <c r="K14" s="96">
        <v>3838</v>
      </c>
      <c r="L14" s="96"/>
      <c r="M14" s="64"/>
      <c r="N14" s="14">
        <f aca="true" t="shared" si="0" ref="N14:N29">I14/H14</f>
        <v>2192.777777777778</v>
      </c>
      <c r="O14" s="38">
        <v>9</v>
      </c>
      <c r="P14" s="14">
        <v>26072</v>
      </c>
      <c r="Q14" s="14"/>
      <c r="R14" s="14">
        <v>5567</v>
      </c>
      <c r="S14" s="14"/>
      <c r="T14" s="64"/>
      <c r="U14" s="75"/>
      <c r="V14" s="14">
        <f>P14/O14</f>
        <v>2896.8888888888887</v>
      </c>
      <c r="W14" s="75">
        <f aca="true" t="shared" si="1" ref="W14:W29">SUM(U14,P14)</f>
        <v>26072</v>
      </c>
      <c r="X14" s="75"/>
      <c r="Y14" s="76">
        <f aca="true" t="shared" si="2" ref="Y14:Y29">SUM(X14,R14)</f>
        <v>5567</v>
      </c>
    </row>
    <row r="15" spans="1:25" ht="12.75">
      <c r="A15" s="72">
        <v>2</v>
      </c>
      <c r="B15" s="72" t="s">
        <v>52</v>
      </c>
      <c r="C15" s="4" t="s">
        <v>91</v>
      </c>
      <c r="D15" s="4" t="s">
        <v>92</v>
      </c>
      <c r="E15" s="15" t="s">
        <v>46</v>
      </c>
      <c r="F15" s="15" t="s">
        <v>36</v>
      </c>
      <c r="G15" s="37">
        <v>1</v>
      </c>
      <c r="H15" s="37">
        <v>9</v>
      </c>
      <c r="I15" s="14">
        <v>10501</v>
      </c>
      <c r="J15" s="14"/>
      <c r="K15" s="96">
        <v>2006</v>
      </c>
      <c r="L15" s="96"/>
      <c r="M15" s="64"/>
      <c r="N15" s="14">
        <f t="shared" si="0"/>
        <v>1166.7777777777778</v>
      </c>
      <c r="O15" s="73">
        <v>9</v>
      </c>
      <c r="P15" s="74">
        <v>15877</v>
      </c>
      <c r="Q15" s="74"/>
      <c r="R15" s="74">
        <v>3434</v>
      </c>
      <c r="S15" s="74"/>
      <c r="T15" s="64"/>
      <c r="U15" s="75">
        <v>724</v>
      </c>
      <c r="V15" s="14">
        <f aca="true" t="shared" si="3" ref="V15:V23">P15/O15</f>
        <v>1764.111111111111</v>
      </c>
      <c r="W15" s="75">
        <f t="shared" si="1"/>
        <v>16601</v>
      </c>
      <c r="X15" s="75">
        <v>167</v>
      </c>
      <c r="Y15" s="76">
        <f t="shared" si="2"/>
        <v>3601</v>
      </c>
    </row>
    <row r="16" spans="1:25" ht="12.75">
      <c r="A16" s="72">
        <v>3</v>
      </c>
      <c r="B16" s="72">
        <v>2</v>
      </c>
      <c r="C16" s="93" t="s">
        <v>79</v>
      </c>
      <c r="D16" s="93" t="s">
        <v>80</v>
      </c>
      <c r="E16" s="15" t="s">
        <v>51</v>
      </c>
      <c r="F16" s="15" t="s">
        <v>36</v>
      </c>
      <c r="G16" s="37">
        <v>2</v>
      </c>
      <c r="H16" s="37">
        <v>9</v>
      </c>
      <c r="I16" s="24">
        <v>10801</v>
      </c>
      <c r="J16" s="24">
        <v>17393</v>
      </c>
      <c r="K16" s="24">
        <v>1955</v>
      </c>
      <c r="L16" s="24">
        <v>3159</v>
      </c>
      <c r="M16" s="64">
        <f>(I16/J16*100)-100</f>
        <v>-37.90030472028977</v>
      </c>
      <c r="N16" s="14">
        <f t="shared" si="0"/>
        <v>1200.111111111111</v>
      </c>
      <c r="O16" s="73">
        <v>9</v>
      </c>
      <c r="P16" s="14">
        <v>15374</v>
      </c>
      <c r="Q16" s="14">
        <v>25136</v>
      </c>
      <c r="R16" s="14">
        <v>3069</v>
      </c>
      <c r="S16" s="14">
        <v>5051</v>
      </c>
      <c r="T16" s="64">
        <f>(P16/Q16*100)-100</f>
        <v>-38.836728198599616</v>
      </c>
      <c r="U16" s="75">
        <v>25857</v>
      </c>
      <c r="V16" s="14">
        <f t="shared" si="3"/>
        <v>1708.2222222222222</v>
      </c>
      <c r="W16" s="75">
        <f t="shared" si="1"/>
        <v>41231</v>
      </c>
      <c r="X16" s="75">
        <v>5177</v>
      </c>
      <c r="Y16" s="76">
        <f t="shared" si="2"/>
        <v>8246</v>
      </c>
    </row>
    <row r="17" spans="1:25" ht="12.75">
      <c r="A17" s="72">
        <v>4</v>
      </c>
      <c r="B17" s="72">
        <v>1</v>
      </c>
      <c r="C17" s="4" t="s">
        <v>71</v>
      </c>
      <c r="D17" s="4" t="s">
        <v>72</v>
      </c>
      <c r="E17" s="15" t="s">
        <v>50</v>
      </c>
      <c r="F17" s="15" t="s">
        <v>42</v>
      </c>
      <c r="G17" s="37">
        <v>4</v>
      </c>
      <c r="H17" s="37">
        <v>23</v>
      </c>
      <c r="I17" s="24">
        <v>10397</v>
      </c>
      <c r="J17" s="24">
        <v>20566</v>
      </c>
      <c r="K17" s="24">
        <v>1967</v>
      </c>
      <c r="L17" s="24">
        <v>3904</v>
      </c>
      <c r="M17" s="64">
        <f>(I17/J17*100)-100</f>
        <v>-49.44568705630652</v>
      </c>
      <c r="N17" s="14">
        <f t="shared" si="0"/>
        <v>452.04347826086956</v>
      </c>
      <c r="O17" s="37">
        <v>23</v>
      </c>
      <c r="P17" s="14">
        <v>12922</v>
      </c>
      <c r="Q17" s="14">
        <v>26703</v>
      </c>
      <c r="R17" s="14">
        <v>2636</v>
      </c>
      <c r="S17" s="14">
        <v>5337</v>
      </c>
      <c r="T17" s="64">
        <f>(P17/Q17*100)-100</f>
        <v>-51.60843350934352</v>
      </c>
      <c r="U17" s="75">
        <v>185108</v>
      </c>
      <c r="V17" s="14">
        <f t="shared" si="3"/>
        <v>561.8260869565217</v>
      </c>
      <c r="W17" s="75">
        <f t="shared" si="1"/>
        <v>198030</v>
      </c>
      <c r="X17" s="75">
        <v>36044</v>
      </c>
      <c r="Y17" s="76">
        <f t="shared" si="2"/>
        <v>38680</v>
      </c>
    </row>
    <row r="18" spans="1:25" ht="13.5" customHeight="1">
      <c r="A18" s="72">
        <v>5</v>
      </c>
      <c r="B18" s="72" t="s">
        <v>52</v>
      </c>
      <c r="C18" s="4" t="s">
        <v>85</v>
      </c>
      <c r="D18" s="4" t="s">
        <v>86</v>
      </c>
      <c r="E18" s="15" t="s">
        <v>46</v>
      </c>
      <c r="F18" s="15" t="s">
        <v>42</v>
      </c>
      <c r="G18" s="37">
        <v>1</v>
      </c>
      <c r="H18" s="37">
        <v>9</v>
      </c>
      <c r="I18" s="14">
        <v>7639</v>
      </c>
      <c r="J18" s="14"/>
      <c r="K18" s="24">
        <v>1424</v>
      </c>
      <c r="L18" s="24"/>
      <c r="M18" s="64"/>
      <c r="N18" s="14">
        <f t="shared" si="0"/>
        <v>848.7777777777778</v>
      </c>
      <c r="O18" s="73">
        <v>9</v>
      </c>
      <c r="P18" s="14">
        <v>11583</v>
      </c>
      <c r="Q18" s="14"/>
      <c r="R18" s="14">
        <v>2433</v>
      </c>
      <c r="S18" s="14"/>
      <c r="T18" s="64"/>
      <c r="U18" s="75">
        <v>431</v>
      </c>
      <c r="V18" s="14">
        <f t="shared" si="3"/>
        <v>1287</v>
      </c>
      <c r="W18" s="75">
        <f t="shared" si="1"/>
        <v>12014</v>
      </c>
      <c r="X18" s="75">
        <v>110</v>
      </c>
      <c r="Y18" s="76">
        <f t="shared" si="2"/>
        <v>2543</v>
      </c>
    </row>
    <row r="19" spans="1:25" ht="12.75">
      <c r="A19" s="72">
        <v>6</v>
      </c>
      <c r="B19" s="72">
        <v>3</v>
      </c>
      <c r="C19" s="4" t="s">
        <v>75</v>
      </c>
      <c r="D19" s="4" t="s">
        <v>75</v>
      </c>
      <c r="E19" s="15" t="s">
        <v>76</v>
      </c>
      <c r="F19" s="15" t="s">
        <v>48</v>
      </c>
      <c r="G19" s="37">
        <v>3</v>
      </c>
      <c r="H19" s="37">
        <v>14</v>
      </c>
      <c r="I19" s="24">
        <v>3355</v>
      </c>
      <c r="J19" s="24">
        <v>7194</v>
      </c>
      <c r="K19" s="22">
        <v>679</v>
      </c>
      <c r="L19" s="22">
        <v>1492</v>
      </c>
      <c r="M19" s="64">
        <f>(I19/J19*100)-100</f>
        <v>-53.36391437308868</v>
      </c>
      <c r="N19" s="14">
        <f t="shared" si="0"/>
        <v>239.64285714285714</v>
      </c>
      <c r="O19" s="37">
        <v>14</v>
      </c>
      <c r="P19" s="22">
        <v>5202</v>
      </c>
      <c r="Q19" s="22">
        <v>10396</v>
      </c>
      <c r="R19" s="22">
        <v>1132</v>
      </c>
      <c r="S19" s="22">
        <v>2361</v>
      </c>
      <c r="T19" s="64">
        <f>(P19/Q19*100)-100</f>
        <v>-49.961523662947286</v>
      </c>
      <c r="U19" s="75">
        <v>31568</v>
      </c>
      <c r="V19" s="14">
        <f t="shared" si="3"/>
        <v>371.57142857142856</v>
      </c>
      <c r="W19" s="75">
        <f t="shared" si="1"/>
        <v>36770</v>
      </c>
      <c r="X19" s="75">
        <v>7679</v>
      </c>
      <c r="Y19" s="76">
        <f t="shared" si="2"/>
        <v>8811</v>
      </c>
    </row>
    <row r="20" spans="1:25" ht="12.75">
      <c r="A20" s="72">
        <v>7</v>
      </c>
      <c r="B20" s="72">
        <v>4</v>
      </c>
      <c r="C20" s="93" t="s">
        <v>73</v>
      </c>
      <c r="D20" s="93" t="s">
        <v>74</v>
      </c>
      <c r="E20" s="15" t="s">
        <v>46</v>
      </c>
      <c r="F20" s="15" t="s">
        <v>42</v>
      </c>
      <c r="G20" s="37">
        <v>3</v>
      </c>
      <c r="H20" s="37">
        <v>9</v>
      </c>
      <c r="I20" s="24">
        <v>3791</v>
      </c>
      <c r="J20" s="24">
        <v>6277</v>
      </c>
      <c r="K20" s="14">
        <v>833</v>
      </c>
      <c r="L20" s="14">
        <v>1298</v>
      </c>
      <c r="M20" s="64">
        <f>(I20/J20*100)-100</f>
        <v>-39.60490680261272</v>
      </c>
      <c r="N20" s="14">
        <f t="shared" si="0"/>
        <v>421.22222222222223</v>
      </c>
      <c r="O20" s="37">
        <v>9</v>
      </c>
      <c r="P20" s="14">
        <v>4956</v>
      </c>
      <c r="Q20" s="14">
        <v>9669</v>
      </c>
      <c r="R20" s="14">
        <v>1110</v>
      </c>
      <c r="S20" s="14">
        <v>1999</v>
      </c>
      <c r="T20" s="64">
        <f>(P20/Q20*100)-100</f>
        <v>-48.74340676388458</v>
      </c>
      <c r="U20" s="89">
        <v>30209</v>
      </c>
      <c r="V20" s="14">
        <f t="shared" si="3"/>
        <v>550.6666666666666</v>
      </c>
      <c r="W20" s="75">
        <f t="shared" si="1"/>
        <v>35165</v>
      </c>
      <c r="X20" s="75">
        <v>6342</v>
      </c>
      <c r="Y20" s="76">
        <f t="shared" si="2"/>
        <v>7452</v>
      </c>
    </row>
    <row r="21" spans="1:25" ht="12.75">
      <c r="A21" s="72">
        <v>8</v>
      </c>
      <c r="B21" s="72">
        <v>5</v>
      </c>
      <c r="C21" s="4" t="s">
        <v>67</v>
      </c>
      <c r="D21" s="4" t="s">
        <v>68</v>
      </c>
      <c r="E21" s="15" t="s">
        <v>49</v>
      </c>
      <c r="F21" s="15" t="s">
        <v>36</v>
      </c>
      <c r="G21" s="37">
        <v>4</v>
      </c>
      <c r="H21" s="37">
        <v>9</v>
      </c>
      <c r="I21" s="14">
        <v>2845</v>
      </c>
      <c r="J21" s="14">
        <v>4109</v>
      </c>
      <c r="K21" s="14">
        <v>540</v>
      </c>
      <c r="L21" s="14">
        <v>814</v>
      </c>
      <c r="M21" s="64">
        <f>(I21/J21*100)-100</f>
        <v>-30.76174251642736</v>
      </c>
      <c r="N21" s="14">
        <f t="shared" si="0"/>
        <v>316.1111111111111</v>
      </c>
      <c r="O21" s="38">
        <v>9</v>
      </c>
      <c r="P21" s="14">
        <v>3841</v>
      </c>
      <c r="Q21" s="14">
        <v>5354</v>
      </c>
      <c r="R21" s="14">
        <v>795</v>
      </c>
      <c r="S21" s="14">
        <v>1126</v>
      </c>
      <c r="T21" s="64">
        <f>(P21/Q21*100)-100</f>
        <v>-28.259245423982065</v>
      </c>
      <c r="U21" s="75">
        <v>49234</v>
      </c>
      <c r="V21" s="14">
        <f t="shared" si="3"/>
        <v>426.77777777777777</v>
      </c>
      <c r="W21" s="75">
        <f t="shared" si="1"/>
        <v>53075</v>
      </c>
      <c r="X21" s="75">
        <v>10539</v>
      </c>
      <c r="Y21" s="76">
        <f t="shared" si="2"/>
        <v>11334</v>
      </c>
    </row>
    <row r="22" spans="1:25" ht="12.75">
      <c r="A22" s="72">
        <v>9</v>
      </c>
      <c r="B22" s="72">
        <v>6</v>
      </c>
      <c r="C22" s="4" t="s">
        <v>60</v>
      </c>
      <c r="D22" s="4" t="s">
        <v>61</v>
      </c>
      <c r="E22" s="15" t="s">
        <v>46</v>
      </c>
      <c r="F22" s="15" t="s">
        <v>42</v>
      </c>
      <c r="G22" s="37">
        <v>6</v>
      </c>
      <c r="H22" s="37">
        <v>6</v>
      </c>
      <c r="I22" s="24">
        <v>2353</v>
      </c>
      <c r="J22" s="24">
        <v>3547</v>
      </c>
      <c r="K22" s="24">
        <v>390</v>
      </c>
      <c r="L22" s="24">
        <v>631</v>
      </c>
      <c r="M22" s="64">
        <f>(I22/J22*100)-100</f>
        <v>-33.66224978855371</v>
      </c>
      <c r="N22" s="14">
        <f t="shared" si="0"/>
        <v>392.1666666666667</v>
      </c>
      <c r="O22" s="73">
        <v>6</v>
      </c>
      <c r="P22" s="22">
        <v>2973</v>
      </c>
      <c r="Q22" s="22">
        <v>4753</v>
      </c>
      <c r="R22" s="22">
        <v>520</v>
      </c>
      <c r="S22" s="22">
        <v>911</v>
      </c>
      <c r="T22" s="64">
        <f>(P22/Q22*100)-100</f>
        <v>-37.450031559015365</v>
      </c>
      <c r="U22" s="75">
        <v>33739</v>
      </c>
      <c r="V22" s="14">
        <f t="shared" si="3"/>
        <v>495.5</v>
      </c>
      <c r="W22" s="75">
        <f t="shared" si="1"/>
        <v>36712</v>
      </c>
      <c r="X22" s="75">
        <v>7290</v>
      </c>
      <c r="Y22" s="76">
        <f t="shared" si="2"/>
        <v>7810</v>
      </c>
    </row>
    <row r="23" spans="1:25" ht="12.75">
      <c r="A23" s="72">
        <v>10</v>
      </c>
      <c r="B23" s="72">
        <v>8</v>
      </c>
      <c r="C23" s="4" t="s">
        <v>58</v>
      </c>
      <c r="D23" s="4" t="s">
        <v>59</v>
      </c>
      <c r="E23" s="15" t="s">
        <v>46</v>
      </c>
      <c r="F23" s="15" t="s">
        <v>36</v>
      </c>
      <c r="G23" s="37">
        <v>7</v>
      </c>
      <c r="H23" s="37">
        <v>8</v>
      </c>
      <c r="I23" s="24">
        <v>1768</v>
      </c>
      <c r="J23" s="24">
        <v>3610</v>
      </c>
      <c r="K23" s="95">
        <v>329</v>
      </c>
      <c r="L23" s="95">
        <v>706</v>
      </c>
      <c r="M23" s="64">
        <f>(I23/J23*100)-100</f>
        <v>-51.02493074792244</v>
      </c>
      <c r="N23" s="14">
        <f t="shared" si="0"/>
        <v>221</v>
      </c>
      <c r="O23" s="37">
        <v>8</v>
      </c>
      <c r="P23" s="22">
        <v>2479</v>
      </c>
      <c r="Q23" s="22">
        <v>4300</v>
      </c>
      <c r="R23" s="22">
        <v>501</v>
      </c>
      <c r="S23" s="22">
        <v>873</v>
      </c>
      <c r="T23" s="64">
        <f>(P23/Q23*100)-100</f>
        <v>-42.348837209302324</v>
      </c>
      <c r="U23" s="75">
        <v>94210</v>
      </c>
      <c r="V23" s="14">
        <f t="shared" si="3"/>
        <v>309.875</v>
      </c>
      <c r="W23" s="75">
        <f t="shared" si="1"/>
        <v>96689</v>
      </c>
      <c r="X23" s="77">
        <v>19704</v>
      </c>
      <c r="Y23" s="76">
        <f t="shared" si="2"/>
        <v>20205</v>
      </c>
    </row>
    <row r="24" spans="1:25" ht="12.75">
      <c r="A24" s="72">
        <v>11</v>
      </c>
      <c r="B24" s="72" t="s">
        <v>52</v>
      </c>
      <c r="C24" s="4" t="s">
        <v>89</v>
      </c>
      <c r="D24" s="4" t="s">
        <v>90</v>
      </c>
      <c r="E24" s="15" t="s">
        <v>46</v>
      </c>
      <c r="F24" s="15" t="s">
        <v>47</v>
      </c>
      <c r="G24" s="37">
        <v>1</v>
      </c>
      <c r="H24" s="37">
        <v>1</v>
      </c>
      <c r="I24" s="24">
        <v>1302</v>
      </c>
      <c r="J24" s="24"/>
      <c r="K24" s="24">
        <v>285</v>
      </c>
      <c r="L24" s="24"/>
      <c r="M24" s="64"/>
      <c r="N24" s="14">
        <f t="shared" si="0"/>
        <v>1302</v>
      </c>
      <c r="O24" s="73">
        <v>1</v>
      </c>
      <c r="P24" s="14">
        <v>2164</v>
      </c>
      <c r="Q24" s="14"/>
      <c r="R24" s="14">
        <v>496</v>
      </c>
      <c r="S24" s="14"/>
      <c r="T24" s="64"/>
      <c r="U24" s="75">
        <v>239</v>
      </c>
      <c r="V24" s="14"/>
      <c r="W24" s="75">
        <f t="shared" si="1"/>
        <v>2403</v>
      </c>
      <c r="X24" s="77">
        <v>132</v>
      </c>
      <c r="Y24" s="76">
        <f t="shared" si="2"/>
        <v>628</v>
      </c>
    </row>
    <row r="25" spans="1:25" ht="12.75" customHeight="1">
      <c r="A25" s="72">
        <v>12</v>
      </c>
      <c r="B25" s="72">
        <v>10</v>
      </c>
      <c r="C25" s="4" t="s">
        <v>77</v>
      </c>
      <c r="D25" s="4" t="s">
        <v>78</v>
      </c>
      <c r="E25" s="15" t="s">
        <v>46</v>
      </c>
      <c r="F25" s="15" t="s">
        <v>47</v>
      </c>
      <c r="G25" s="37">
        <v>3</v>
      </c>
      <c r="H25" s="37">
        <v>2</v>
      </c>
      <c r="I25" s="95">
        <v>1549</v>
      </c>
      <c r="J25" s="95">
        <v>1990</v>
      </c>
      <c r="K25" s="97">
        <v>270</v>
      </c>
      <c r="L25" s="97">
        <v>353</v>
      </c>
      <c r="M25" s="64">
        <f>(I25/J25*100)-100</f>
        <v>-22.1608040201005</v>
      </c>
      <c r="N25" s="14">
        <f t="shared" si="0"/>
        <v>774.5</v>
      </c>
      <c r="O25" s="73">
        <v>2</v>
      </c>
      <c r="P25" s="22">
        <v>2053</v>
      </c>
      <c r="Q25" s="22">
        <v>2835</v>
      </c>
      <c r="R25" s="95">
        <v>381</v>
      </c>
      <c r="S25" s="95">
        <v>541</v>
      </c>
      <c r="T25" s="64">
        <f>(P25/Q25*100)-100</f>
        <v>-27.58377425044091</v>
      </c>
      <c r="U25" s="77">
        <v>8189</v>
      </c>
      <c r="V25" s="14">
        <f>P25/O25</f>
        <v>1026.5</v>
      </c>
      <c r="W25" s="75">
        <f t="shared" si="1"/>
        <v>10242</v>
      </c>
      <c r="X25" s="75">
        <v>1524</v>
      </c>
      <c r="Y25" s="76">
        <f t="shared" si="2"/>
        <v>1905</v>
      </c>
    </row>
    <row r="26" spans="1:25" ht="12.75" customHeight="1">
      <c r="A26" s="72">
        <v>13</v>
      </c>
      <c r="B26" s="72">
        <v>9</v>
      </c>
      <c r="C26" s="4" t="s">
        <v>62</v>
      </c>
      <c r="D26" s="4" t="s">
        <v>63</v>
      </c>
      <c r="E26" s="15" t="s">
        <v>46</v>
      </c>
      <c r="F26" s="15" t="s">
        <v>47</v>
      </c>
      <c r="G26" s="37">
        <v>6</v>
      </c>
      <c r="H26" s="37">
        <v>8</v>
      </c>
      <c r="I26" s="14">
        <v>1218</v>
      </c>
      <c r="J26" s="14">
        <v>2682</v>
      </c>
      <c r="K26" s="99">
        <v>216</v>
      </c>
      <c r="L26" s="99">
        <v>501</v>
      </c>
      <c r="M26" s="64">
        <f>(I26/J26*100)-100</f>
        <v>-54.58612975391499</v>
      </c>
      <c r="N26" s="14">
        <f t="shared" si="0"/>
        <v>152.25</v>
      </c>
      <c r="O26" s="73">
        <v>8</v>
      </c>
      <c r="P26" s="22">
        <v>1817</v>
      </c>
      <c r="Q26" s="22">
        <v>3702</v>
      </c>
      <c r="R26" s="22">
        <v>342</v>
      </c>
      <c r="S26" s="22">
        <v>754</v>
      </c>
      <c r="T26" s="64">
        <f>(P26/Q26*100)-100</f>
        <v>-50.91842247433819</v>
      </c>
      <c r="U26" s="77">
        <v>45363</v>
      </c>
      <c r="V26" s="14">
        <f>P26/O26</f>
        <v>227.125</v>
      </c>
      <c r="W26" s="75">
        <f t="shared" si="1"/>
        <v>47180</v>
      </c>
      <c r="X26" s="75">
        <v>9137</v>
      </c>
      <c r="Y26" s="76">
        <f t="shared" si="2"/>
        <v>9479</v>
      </c>
    </row>
    <row r="27" spans="1:25" ht="12.75">
      <c r="A27" s="72">
        <v>14</v>
      </c>
      <c r="B27" s="72">
        <v>7</v>
      </c>
      <c r="C27" s="4" t="s">
        <v>69</v>
      </c>
      <c r="D27" s="4" t="s">
        <v>70</v>
      </c>
      <c r="E27" s="15" t="s">
        <v>46</v>
      </c>
      <c r="F27" s="15" t="s">
        <v>42</v>
      </c>
      <c r="G27" s="37">
        <v>4</v>
      </c>
      <c r="H27" s="37">
        <v>9</v>
      </c>
      <c r="I27" s="24">
        <v>744</v>
      </c>
      <c r="J27" s="24">
        <v>3226</v>
      </c>
      <c r="K27" s="14">
        <v>127</v>
      </c>
      <c r="L27" s="14">
        <v>597</v>
      </c>
      <c r="M27" s="64">
        <f>(I27/J27*100)-100</f>
        <v>-76.93738375697458</v>
      </c>
      <c r="N27" s="14">
        <f t="shared" si="0"/>
        <v>82.66666666666667</v>
      </c>
      <c r="O27" s="73">
        <v>9</v>
      </c>
      <c r="P27" s="22">
        <v>1127</v>
      </c>
      <c r="Q27" s="22">
        <v>4371</v>
      </c>
      <c r="R27" s="22">
        <v>200</v>
      </c>
      <c r="S27" s="22">
        <v>864</v>
      </c>
      <c r="T27" s="64">
        <f>(P27/Q27*100)-100</f>
        <v>-74.21642644703729</v>
      </c>
      <c r="U27" s="75">
        <v>31214</v>
      </c>
      <c r="V27" s="14">
        <f>P27/O27</f>
        <v>125.22222222222223</v>
      </c>
      <c r="W27" s="75">
        <f t="shared" si="1"/>
        <v>32341</v>
      </c>
      <c r="X27" s="77">
        <v>6304</v>
      </c>
      <c r="Y27" s="76">
        <f t="shared" si="2"/>
        <v>6504</v>
      </c>
    </row>
    <row r="28" spans="1:25" ht="12.75">
      <c r="A28" s="72">
        <v>15</v>
      </c>
      <c r="B28" s="72">
        <v>11</v>
      </c>
      <c r="C28" s="4" t="s">
        <v>64</v>
      </c>
      <c r="D28" s="4" t="s">
        <v>65</v>
      </c>
      <c r="E28" s="15" t="s">
        <v>66</v>
      </c>
      <c r="F28" s="15" t="s">
        <v>42</v>
      </c>
      <c r="G28" s="37">
        <v>5</v>
      </c>
      <c r="H28" s="37">
        <v>11</v>
      </c>
      <c r="I28" s="95">
        <v>618</v>
      </c>
      <c r="J28" s="95">
        <v>1215</v>
      </c>
      <c r="K28" s="99">
        <v>117</v>
      </c>
      <c r="L28" s="99">
        <v>240</v>
      </c>
      <c r="M28" s="64">
        <f>(I28/J28*100)-100</f>
        <v>-49.135802469135804</v>
      </c>
      <c r="N28" s="14">
        <f t="shared" si="0"/>
        <v>56.18181818181818</v>
      </c>
      <c r="O28" s="73">
        <v>11</v>
      </c>
      <c r="P28" s="14">
        <v>809</v>
      </c>
      <c r="Q28" s="14">
        <v>1604</v>
      </c>
      <c r="R28" s="14">
        <v>167</v>
      </c>
      <c r="S28" s="14">
        <v>347</v>
      </c>
      <c r="T28" s="64">
        <f>(P28/Q28*100)-100</f>
        <v>-49.56359102244389</v>
      </c>
      <c r="U28" s="75">
        <v>33604</v>
      </c>
      <c r="V28" s="14">
        <f>P28/O28</f>
        <v>73.54545454545455</v>
      </c>
      <c r="W28" s="75">
        <f t="shared" si="1"/>
        <v>34413</v>
      </c>
      <c r="X28" s="77">
        <v>6565</v>
      </c>
      <c r="Y28" s="76">
        <f t="shared" si="2"/>
        <v>6732</v>
      </c>
    </row>
    <row r="29" spans="1:25" ht="12.75">
      <c r="A29" s="72">
        <v>16</v>
      </c>
      <c r="B29" s="72">
        <v>12</v>
      </c>
      <c r="C29" s="4" t="s">
        <v>55</v>
      </c>
      <c r="D29" s="4" t="s">
        <v>56</v>
      </c>
      <c r="E29" s="15" t="s">
        <v>53</v>
      </c>
      <c r="F29" s="15" t="s">
        <v>54</v>
      </c>
      <c r="G29" s="37">
        <v>7</v>
      </c>
      <c r="H29" s="37">
        <v>15</v>
      </c>
      <c r="I29" s="24">
        <v>669</v>
      </c>
      <c r="J29" s="24">
        <v>1171</v>
      </c>
      <c r="K29" s="24">
        <v>118</v>
      </c>
      <c r="L29" s="24">
        <v>208</v>
      </c>
      <c r="M29" s="64">
        <f>(I29/J29*100)-100</f>
        <v>-42.86934244235696</v>
      </c>
      <c r="N29" s="14">
        <f t="shared" si="0"/>
        <v>44.6</v>
      </c>
      <c r="O29" s="73">
        <v>15</v>
      </c>
      <c r="P29" s="14">
        <v>758</v>
      </c>
      <c r="Q29" s="14">
        <v>1565</v>
      </c>
      <c r="R29" s="14">
        <v>134</v>
      </c>
      <c r="S29" s="14">
        <v>294</v>
      </c>
      <c r="T29" s="64">
        <f>(P29/Q29*100)-100</f>
        <v>-51.56549520766773</v>
      </c>
      <c r="U29" s="75">
        <v>56273</v>
      </c>
      <c r="V29" s="14">
        <f>P29/O29</f>
        <v>50.53333333333333</v>
      </c>
      <c r="W29" s="75">
        <f t="shared" si="1"/>
        <v>57031</v>
      </c>
      <c r="X29" s="77">
        <v>11333</v>
      </c>
      <c r="Y29" s="76">
        <f t="shared" si="2"/>
        <v>11467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73"/>
      <c r="P30" s="14"/>
      <c r="Q30" s="14"/>
      <c r="R30" s="14"/>
      <c r="S30" s="14"/>
      <c r="T30" s="64"/>
      <c r="U30" s="89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4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4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6"/>
      <c r="L33" s="96"/>
      <c r="M33" s="64"/>
      <c r="N33" s="14"/>
      <c r="O33" s="38"/>
      <c r="P33" s="14"/>
      <c r="Q33" s="14"/>
      <c r="R33" s="14"/>
      <c r="S33" s="14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151</v>
      </c>
      <c r="I34" s="31">
        <f>SUM(I14:I33)</f>
        <v>79285</v>
      </c>
      <c r="J34" s="31">
        <v>232940</v>
      </c>
      <c r="K34" s="31">
        <f>SUM(K14:K33)</f>
        <v>15094</v>
      </c>
      <c r="L34" s="31">
        <v>44683</v>
      </c>
      <c r="M34" s="68">
        <f>(I34/J34*100)-100</f>
        <v>-65.96333819867777</v>
      </c>
      <c r="N34" s="32">
        <f>I34/H34</f>
        <v>525.066225165563</v>
      </c>
      <c r="O34" s="34">
        <f>SUM(O14:O33)</f>
        <v>151</v>
      </c>
      <c r="P34" s="31">
        <f>SUM(P14:P33)</f>
        <v>110007</v>
      </c>
      <c r="Q34" s="31">
        <v>348995</v>
      </c>
      <c r="R34" s="31">
        <f>SUM(R14:R33)</f>
        <v>22917</v>
      </c>
      <c r="S34" s="31">
        <v>70166</v>
      </c>
      <c r="T34" s="68">
        <f>(P34/Q34*100)-100</f>
        <v>-68.47891803607502</v>
      </c>
      <c r="U34" s="78" t="s">
        <v>57</v>
      </c>
      <c r="V34" s="90">
        <f>P34/O34</f>
        <v>728.523178807947</v>
      </c>
      <c r="W34" s="92">
        <f>SUM(U34,P34)</f>
        <v>110007</v>
      </c>
      <c r="X34" s="91">
        <f>SUM(X14:X33)</f>
        <v>128047</v>
      </c>
      <c r="Y34" s="35">
        <f>SUM(Y14:Y33)</f>
        <v>150964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19 - Apr</v>
      </c>
      <c r="L4" s="20"/>
      <c r="M4" s="62" t="str">
        <f>'WEEKLY COMPETITIVE REPORT'!M4</f>
        <v>21 -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18 - Apr</v>
      </c>
      <c r="L5" s="7"/>
      <c r="M5" s="63" t="str">
        <f>'WEEKLY COMPETITIVE REPORT'!M5</f>
        <v>24 -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41389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SCARY MOVIE 5</v>
      </c>
      <c r="D14" s="4" t="str">
        <f>'WEEKLY COMPETITIVE REPORT'!D14</f>
        <v>FILM, DA TE KAP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9</v>
      </c>
      <c r="I14" s="14">
        <f>'WEEKLY COMPETITIVE REPORT'!I14/Y4</f>
        <v>26145.998940116588</v>
      </c>
      <c r="J14" s="14">
        <f>'WEEKLY COMPETITIVE REPORT'!J14/Y4</f>
        <v>0</v>
      </c>
      <c r="K14" s="22">
        <f>'WEEKLY COMPETITIVE REPORT'!K14</f>
        <v>3838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2905.1109933462876</v>
      </c>
      <c r="O14" s="37">
        <f>'WEEKLY COMPETITIVE REPORT'!O14</f>
        <v>9</v>
      </c>
      <c r="P14" s="14">
        <f>'WEEKLY COMPETITIVE REPORT'!P14/Y4</f>
        <v>34541.600423953365</v>
      </c>
      <c r="Q14" s="14">
        <f>'WEEKLY COMPETITIVE REPORT'!Q14/Y4</f>
        <v>0</v>
      </c>
      <c r="R14" s="22">
        <f>'WEEKLY COMPETITIVE REPORT'!R14</f>
        <v>5567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3837.955602661485</v>
      </c>
      <c r="W14" s="25">
        <f aca="true" t="shared" si="2" ref="W14:W20">P14+U14</f>
        <v>34541.600423953365</v>
      </c>
      <c r="X14" s="22">
        <f>'WEEKLY COMPETITIVE REPORT'!X14</f>
        <v>0</v>
      </c>
      <c r="Y14" s="56">
        <f>'WEEKLY COMPETITIVE REPORT'!Y14</f>
        <v>5567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SAFE HAVEN</v>
      </c>
      <c r="D15" s="4" t="str">
        <f>'WEEKLY COMPETITIVE REPORT'!D15</f>
        <v>ZAVETJE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13912.294647588766</v>
      </c>
      <c r="J15" s="14">
        <f>'WEEKLY COMPETITIVE REPORT'!J15/Y4</f>
        <v>0</v>
      </c>
      <c r="K15" s="22">
        <f>'WEEKLY COMPETITIVE REPORT'!K15</f>
        <v>2006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1545.8105163987518</v>
      </c>
      <c r="O15" s="37">
        <f>'WEEKLY COMPETITIVE REPORT'!O15</f>
        <v>9</v>
      </c>
      <c r="P15" s="14">
        <f>'WEEKLY COMPETITIVE REPORT'!P15/Y4</f>
        <v>21034.711181770006</v>
      </c>
      <c r="Q15" s="14">
        <f>'WEEKLY COMPETITIVE REPORT'!Q15/Y4</f>
        <v>0</v>
      </c>
      <c r="R15" s="22">
        <f>'WEEKLY COMPETITIVE REPORT'!R15</f>
        <v>3434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959.1944886062532</v>
      </c>
      <c r="V15" s="14">
        <f t="shared" si="1"/>
        <v>2337.1901313077783</v>
      </c>
      <c r="W15" s="25">
        <f t="shared" si="2"/>
        <v>21993.905670376258</v>
      </c>
      <c r="X15" s="22">
        <f>'WEEKLY COMPETITIVE REPORT'!X15</f>
        <v>167</v>
      </c>
      <c r="Y15" s="56">
        <f>'WEEKLY COMPETITIVE REPORT'!Y15</f>
        <v>3601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OBLIVION</v>
      </c>
      <c r="D16" s="4" t="str">
        <f>'WEEKLY COMPETITIVE REPORT'!D16</f>
        <v>POZABA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2</v>
      </c>
      <c r="H16" s="37">
        <f>'WEEKLY COMPETITIVE REPORT'!H16</f>
        <v>9</v>
      </c>
      <c r="I16" s="14">
        <f>'WEEKLY COMPETITIVE REPORT'!I16/Y4</f>
        <v>14309.750927397985</v>
      </c>
      <c r="J16" s="14">
        <f>'WEEKLY COMPETITIVE REPORT'!J16/Y4</f>
        <v>23043.190249072602</v>
      </c>
      <c r="K16" s="22">
        <f>'WEEKLY COMPETITIVE REPORT'!K16</f>
        <v>1955</v>
      </c>
      <c r="L16" s="22">
        <f>'WEEKLY COMPETITIVE REPORT'!L16</f>
        <v>3159</v>
      </c>
      <c r="M16" s="64">
        <f>'WEEKLY COMPETITIVE REPORT'!M16</f>
        <v>-37.90030472028977</v>
      </c>
      <c r="N16" s="14">
        <f t="shared" si="0"/>
        <v>1589.9723252664428</v>
      </c>
      <c r="O16" s="37">
        <f>'WEEKLY COMPETITIVE REPORT'!O16</f>
        <v>9</v>
      </c>
      <c r="P16" s="14">
        <f>'WEEKLY COMPETITIVE REPORT'!P16/Y4</f>
        <v>20368.309485956543</v>
      </c>
      <c r="Q16" s="14">
        <f>'WEEKLY COMPETITIVE REPORT'!Q16/Y4</f>
        <v>33301.53683094859</v>
      </c>
      <c r="R16" s="22">
        <f>'WEEKLY COMPETITIVE REPORT'!R16</f>
        <v>3069</v>
      </c>
      <c r="S16" s="22">
        <f>'WEEKLY COMPETITIVE REPORT'!S16</f>
        <v>5051</v>
      </c>
      <c r="T16" s="64">
        <f>'WEEKLY COMPETITIVE REPORT'!T16</f>
        <v>-38.836728198599616</v>
      </c>
      <c r="U16" s="14">
        <f>'WEEKLY COMPETITIVE REPORT'!U16/Y4</f>
        <v>34256.75675675675</v>
      </c>
      <c r="V16" s="14">
        <f t="shared" si="1"/>
        <v>2263.145498439616</v>
      </c>
      <c r="W16" s="25">
        <f t="shared" si="2"/>
        <v>54625.06624271329</v>
      </c>
      <c r="X16" s="22">
        <f>'WEEKLY COMPETITIVE REPORT'!X16</f>
        <v>5177</v>
      </c>
      <c r="Y16" s="56">
        <f>'WEEKLY COMPETITIVE REPORT'!Y16</f>
        <v>8246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THE CROODS</v>
      </c>
      <c r="D17" s="4" t="str">
        <f>'WEEKLY COMPETITIVE REPORT'!D17</f>
        <v>KRUDOVI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23</v>
      </c>
      <c r="I17" s="14">
        <f>'WEEKLY COMPETITIVE REPORT'!I17/Y4</f>
        <v>13774.509803921568</v>
      </c>
      <c r="J17" s="14">
        <f>'WEEKLY COMPETITIVE REPORT'!J17/Y4</f>
        <v>27246.952835188127</v>
      </c>
      <c r="K17" s="22">
        <f>'WEEKLY COMPETITIVE REPORT'!K17</f>
        <v>1967</v>
      </c>
      <c r="L17" s="22">
        <f>'WEEKLY COMPETITIVE REPORT'!L17</f>
        <v>3904</v>
      </c>
      <c r="M17" s="64">
        <f>'WEEKLY COMPETITIVE REPORT'!M17</f>
        <v>-49.44568705630652</v>
      </c>
      <c r="N17" s="14">
        <f t="shared" si="0"/>
        <v>598.8917306052856</v>
      </c>
      <c r="O17" s="37">
        <f>'WEEKLY COMPETITIVE REPORT'!O17</f>
        <v>23</v>
      </c>
      <c r="P17" s="14">
        <f>'WEEKLY COMPETITIVE REPORT'!P17/Y4</f>
        <v>17119.766825649178</v>
      </c>
      <c r="Q17" s="14">
        <f>'WEEKLY COMPETITIVE REPORT'!Q17/Y4</f>
        <v>35377.58346581876</v>
      </c>
      <c r="R17" s="22">
        <f>'WEEKLY COMPETITIVE REPORT'!R17</f>
        <v>2636</v>
      </c>
      <c r="S17" s="22">
        <f>'WEEKLY COMPETITIVE REPORT'!S17</f>
        <v>5337</v>
      </c>
      <c r="T17" s="64">
        <f>'WEEKLY COMPETITIVE REPORT'!T17</f>
        <v>-51.60843350934352</v>
      </c>
      <c r="U17" s="14">
        <f>'WEEKLY COMPETITIVE REPORT'!U17/Y4</f>
        <v>245241.1234764176</v>
      </c>
      <c r="V17" s="14">
        <f t="shared" si="1"/>
        <v>744.3376880717034</v>
      </c>
      <c r="W17" s="25">
        <f t="shared" si="2"/>
        <v>262360.89030206675</v>
      </c>
      <c r="X17" s="22">
        <f>'WEEKLY COMPETITIVE REPORT'!X17</f>
        <v>36044</v>
      </c>
      <c r="Y17" s="56">
        <f>'WEEKLY COMPETITIVE REPORT'!Y17</f>
        <v>38680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ZAMBEZIA</v>
      </c>
      <c r="D18" s="4" t="str">
        <f>'WEEKLY COMPETITIVE REPORT'!D18</f>
        <v>ZAMBEZIJA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10120.561738208797</v>
      </c>
      <c r="J18" s="14">
        <f>'WEEKLY COMPETITIVE REPORT'!J18/Y4</f>
        <v>0</v>
      </c>
      <c r="K18" s="22">
        <f>'WEEKLY COMPETITIVE REPORT'!K18</f>
        <v>1424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1124.5068598009775</v>
      </c>
      <c r="O18" s="37">
        <f>'WEEKLY COMPETITIVE REPORT'!O18</f>
        <v>9</v>
      </c>
      <c r="P18" s="14">
        <f>'WEEKLY COMPETITIVE REPORT'!P18/Y4</f>
        <v>15345.786963434022</v>
      </c>
      <c r="Q18" s="14">
        <f>'WEEKLY COMPETITIVE REPORT'!Q18/Y4</f>
        <v>0</v>
      </c>
      <c r="R18" s="22">
        <f>'WEEKLY COMPETITIVE REPORT'!R18</f>
        <v>2433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571.0121886592475</v>
      </c>
      <c r="V18" s="14">
        <f t="shared" si="1"/>
        <v>1705.087440381558</v>
      </c>
      <c r="W18" s="25">
        <f t="shared" si="2"/>
        <v>15916.79915209327</v>
      </c>
      <c r="X18" s="22">
        <f>'WEEKLY COMPETITIVE REPORT'!X18</f>
        <v>110</v>
      </c>
      <c r="Y18" s="56">
        <f>'WEEKLY COMPETITIVE REPORT'!Y18</f>
        <v>2543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SREČEN ZA UMRET</v>
      </c>
      <c r="D19" s="4" t="str">
        <f>'WEEKLY COMPETITIVE REPORT'!D19</f>
        <v>SREČEN ZA UMRET</v>
      </c>
      <c r="E19" s="4" t="str">
        <f>'WEEKLY COMPETITIVE REPORT'!E19</f>
        <v>DOMES</v>
      </c>
      <c r="F19" s="4" t="str">
        <f>'WEEKLY COMPETITIVE REPORT'!F19</f>
        <v>CF</v>
      </c>
      <c r="G19" s="37">
        <f>'WEEKLY COMPETITIVE REPORT'!G19</f>
        <v>3</v>
      </c>
      <c r="H19" s="37">
        <f>'WEEKLY COMPETITIVE REPORT'!H19</f>
        <v>14</v>
      </c>
      <c r="I19" s="14">
        <f>'WEEKLY COMPETITIVE REPORT'!I19/Y4</f>
        <v>4444.886062533121</v>
      </c>
      <c r="J19" s="14">
        <f>'WEEKLY COMPETITIVE REPORT'!J19/Y4</f>
        <v>9531.001589825119</v>
      </c>
      <c r="K19" s="22">
        <f>'WEEKLY COMPETITIVE REPORT'!K19</f>
        <v>679</v>
      </c>
      <c r="L19" s="22">
        <f>'WEEKLY COMPETITIVE REPORT'!L19</f>
        <v>1492</v>
      </c>
      <c r="M19" s="64">
        <f>'WEEKLY COMPETITIVE REPORT'!M19</f>
        <v>-53.36391437308868</v>
      </c>
      <c r="N19" s="14">
        <f t="shared" si="0"/>
        <v>317.49186160950865</v>
      </c>
      <c r="O19" s="37">
        <f>'WEEKLY COMPETITIVE REPORT'!O19</f>
        <v>14</v>
      </c>
      <c r="P19" s="14">
        <f>'WEEKLY COMPETITIVE REPORT'!P19/Y4</f>
        <v>6891.891891891892</v>
      </c>
      <c r="Q19" s="14">
        <f>'WEEKLY COMPETITIVE REPORT'!Q19/Y4</f>
        <v>13773.184949655537</v>
      </c>
      <c r="R19" s="22">
        <f>'WEEKLY COMPETITIVE REPORT'!R19</f>
        <v>1132</v>
      </c>
      <c r="S19" s="22">
        <f>'WEEKLY COMPETITIVE REPORT'!S19</f>
        <v>2361</v>
      </c>
      <c r="T19" s="64">
        <f>'WEEKLY COMPETITIVE REPORT'!T19</f>
        <v>-49.961523662947286</v>
      </c>
      <c r="U19" s="14">
        <f>'WEEKLY COMPETITIVE REPORT'!U19/Y4</f>
        <v>41822.99947005829</v>
      </c>
      <c r="V19" s="14">
        <f t="shared" si="1"/>
        <v>492.27799227799227</v>
      </c>
      <c r="W19" s="25">
        <f t="shared" si="2"/>
        <v>48714.89136195018</v>
      </c>
      <c r="X19" s="22">
        <f>'WEEKLY COMPETITIVE REPORT'!X19</f>
        <v>7679</v>
      </c>
      <c r="Y19" s="56">
        <f>'WEEKLY COMPETITIVE REPORT'!Y19</f>
        <v>8811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OLYMPUS HAS FALLEN</v>
      </c>
      <c r="D20" s="4" t="str">
        <f>'WEEKLY COMPETITIVE REPORT'!D20</f>
        <v>PADEC OLIMPA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9</v>
      </c>
      <c r="I20" s="14">
        <f>'WEEKLY COMPETITIVE REPORT'!I20/Y4</f>
        <v>5022.522522522522</v>
      </c>
      <c r="J20" s="14">
        <f>'WEEKLY COMPETITIVE REPORT'!J20/Y4</f>
        <v>8316.110227874933</v>
      </c>
      <c r="K20" s="22">
        <f>'WEEKLY COMPETITIVE REPORT'!K20</f>
        <v>833</v>
      </c>
      <c r="L20" s="22">
        <f>'WEEKLY COMPETITIVE REPORT'!L20</f>
        <v>1298</v>
      </c>
      <c r="M20" s="64">
        <f>'WEEKLY COMPETITIVE REPORT'!M20</f>
        <v>-39.60490680261272</v>
      </c>
      <c r="N20" s="14">
        <f t="shared" si="0"/>
        <v>558.058058058058</v>
      </c>
      <c r="O20" s="37">
        <f>'WEEKLY COMPETITIVE REPORT'!O20</f>
        <v>9</v>
      </c>
      <c r="P20" s="14">
        <f>'WEEKLY COMPETITIVE REPORT'!P20/Y4</f>
        <v>6565.977742448331</v>
      </c>
      <c r="Q20" s="14">
        <f>'WEEKLY COMPETITIVE REPORT'!Q20/Y4</f>
        <v>12810.015898251191</v>
      </c>
      <c r="R20" s="22">
        <f>'WEEKLY COMPETITIVE REPORT'!R20</f>
        <v>1110</v>
      </c>
      <c r="S20" s="22">
        <f>'WEEKLY COMPETITIVE REPORT'!S20</f>
        <v>1999</v>
      </c>
      <c r="T20" s="64">
        <f>'WEEKLY COMPETITIVE REPORT'!T20</f>
        <v>-48.74340676388458</v>
      </c>
      <c r="U20" s="14">
        <f>'WEEKLY COMPETITIVE REPORT'!U20/Y4</f>
        <v>40022.52252252252</v>
      </c>
      <c r="V20" s="14">
        <f t="shared" si="1"/>
        <v>729.553082494259</v>
      </c>
      <c r="W20" s="25">
        <f t="shared" si="2"/>
        <v>46588.500264970855</v>
      </c>
      <c r="X20" s="22">
        <f>'WEEKLY COMPETITIVE REPORT'!X20</f>
        <v>6342</v>
      </c>
      <c r="Y20" s="56">
        <f>'WEEKLY COMPETITIVE REPORT'!Y20</f>
        <v>7452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GI JOE 2: RETALIATION</v>
      </c>
      <c r="D21" s="4" t="str">
        <f>'WEEKLY COMPETITIVE REPORT'!D21</f>
        <v>GI JOE 2: MAŠČEVANJE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4</v>
      </c>
      <c r="H21" s="37">
        <f>'WEEKLY COMPETITIVE REPORT'!H21</f>
        <v>9</v>
      </c>
      <c r="I21" s="14">
        <f>'WEEKLY COMPETITIVE REPORT'!I21/Y4</f>
        <v>3769.2103868574454</v>
      </c>
      <c r="J21" s="14">
        <f>'WEEKLY COMPETITIVE REPORT'!J21/Y4</f>
        <v>5443.826179120297</v>
      </c>
      <c r="K21" s="22">
        <f>'WEEKLY COMPETITIVE REPORT'!K21</f>
        <v>540</v>
      </c>
      <c r="L21" s="22">
        <f>'WEEKLY COMPETITIVE REPORT'!L21</f>
        <v>814</v>
      </c>
      <c r="M21" s="64">
        <f>'WEEKLY COMPETITIVE REPORT'!M21</f>
        <v>-30.76174251642736</v>
      </c>
      <c r="N21" s="14">
        <f aca="true" t="shared" si="3" ref="N21:N33">I21/H21</f>
        <v>418.8011540952717</v>
      </c>
      <c r="O21" s="37">
        <f>'WEEKLY COMPETITIVE REPORT'!O21</f>
        <v>9</v>
      </c>
      <c r="P21" s="14">
        <f>'WEEKLY COMPETITIVE REPORT'!P21/Y4</f>
        <v>5088.765235824059</v>
      </c>
      <c r="Q21" s="14">
        <f>'WEEKLY COMPETITIVE REPORT'!Q21/Y4</f>
        <v>7093.269740328564</v>
      </c>
      <c r="R21" s="22">
        <f>'WEEKLY COMPETITIVE REPORT'!R21</f>
        <v>795</v>
      </c>
      <c r="S21" s="22">
        <f>'WEEKLY COMPETITIVE REPORT'!S21</f>
        <v>1126</v>
      </c>
      <c r="T21" s="64">
        <f>'WEEKLY COMPETITIVE REPORT'!T21</f>
        <v>-28.259245423982065</v>
      </c>
      <c r="U21" s="14">
        <f>'WEEKLY COMPETITIVE REPORT'!U21/Y4</f>
        <v>65227.87493375728</v>
      </c>
      <c r="V21" s="14">
        <f aca="true" t="shared" si="4" ref="V21:V33">P21/O21</f>
        <v>565.4183595360066</v>
      </c>
      <c r="W21" s="25">
        <f aca="true" t="shared" si="5" ref="W21:W33">P21+U21</f>
        <v>70316.64016958134</v>
      </c>
      <c r="X21" s="22">
        <f>'WEEKLY COMPETITIVE REPORT'!X21</f>
        <v>10539</v>
      </c>
      <c r="Y21" s="56">
        <f>'WEEKLY COMPETITIVE REPORT'!Y21</f>
        <v>11334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SILVER LININGS PLAY BOOK</v>
      </c>
      <c r="D22" s="4" t="str">
        <f>'WEEKLY COMPETITIVE REPORT'!D22</f>
        <v>ZA DEŽJEM POSIJE SONCE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6</v>
      </c>
      <c r="H22" s="37">
        <f>'WEEKLY COMPETITIVE REPORT'!H22</f>
        <v>6</v>
      </c>
      <c r="I22" s="14">
        <f>'WEEKLY COMPETITIVE REPORT'!I22/Y4</f>
        <v>3117.382087970323</v>
      </c>
      <c r="J22" s="14">
        <f>'WEEKLY COMPETITIVE REPORT'!J22/Y4</f>
        <v>4699.258081611023</v>
      </c>
      <c r="K22" s="22">
        <f>'WEEKLY COMPETITIVE REPORT'!K22</f>
        <v>390</v>
      </c>
      <c r="L22" s="22">
        <f>'WEEKLY COMPETITIVE REPORT'!L22</f>
        <v>631</v>
      </c>
      <c r="M22" s="64">
        <f>'WEEKLY COMPETITIVE REPORT'!M22</f>
        <v>-33.66224978855371</v>
      </c>
      <c r="N22" s="14">
        <f t="shared" si="3"/>
        <v>519.5636813283871</v>
      </c>
      <c r="O22" s="37">
        <f>'WEEKLY COMPETITIVE REPORT'!O22</f>
        <v>6</v>
      </c>
      <c r="P22" s="14">
        <f>'WEEKLY COMPETITIVE REPORT'!P22/Y4</f>
        <v>3938.79173290938</v>
      </c>
      <c r="Q22" s="14">
        <f>'WEEKLY COMPETITIVE REPORT'!Q22/Y4</f>
        <v>6297.032326444091</v>
      </c>
      <c r="R22" s="22">
        <f>'WEEKLY COMPETITIVE REPORT'!R22</f>
        <v>520</v>
      </c>
      <c r="S22" s="22">
        <f>'WEEKLY COMPETITIVE REPORT'!S22</f>
        <v>911</v>
      </c>
      <c r="T22" s="64">
        <f>'WEEKLY COMPETITIVE REPORT'!T22</f>
        <v>-37.450031559015365</v>
      </c>
      <c r="U22" s="14">
        <f>'WEEKLY COMPETITIVE REPORT'!U22/Y4</f>
        <v>44699.25808161102</v>
      </c>
      <c r="V22" s="14">
        <f t="shared" si="4"/>
        <v>656.46528881823</v>
      </c>
      <c r="W22" s="25">
        <f t="shared" si="5"/>
        <v>48638.049814520404</v>
      </c>
      <c r="X22" s="22">
        <f>'WEEKLY COMPETITIVE REPORT'!X22</f>
        <v>7290</v>
      </c>
      <c r="Y22" s="56">
        <f>'WEEKLY COMPETITIVE REPORT'!Y22</f>
        <v>7810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21 &amp; OVER</v>
      </c>
      <c r="D23" s="4" t="str">
        <f>'WEEKLY COMPETITIVE REPORT'!D23</f>
        <v>POLNIH 21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8</v>
      </c>
      <c r="I23" s="14">
        <f>'WEEKLY COMPETITIVE REPORT'!I23/Y4</f>
        <v>2342.3423423423424</v>
      </c>
      <c r="J23" s="14">
        <f>'WEEKLY COMPETITIVE REPORT'!J23/Y4</f>
        <v>4782.723900370959</v>
      </c>
      <c r="K23" s="22">
        <f>'WEEKLY COMPETITIVE REPORT'!K23</f>
        <v>329</v>
      </c>
      <c r="L23" s="22">
        <f>'WEEKLY COMPETITIVE REPORT'!L23</f>
        <v>706</v>
      </c>
      <c r="M23" s="64">
        <f>'WEEKLY COMPETITIVE REPORT'!M23</f>
        <v>-51.02493074792244</v>
      </c>
      <c r="N23" s="14">
        <f t="shared" si="3"/>
        <v>292.7927927927928</v>
      </c>
      <c r="O23" s="37">
        <f>'WEEKLY COMPETITIVE REPORT'!O23</f>
        <v>8</v>
      </c>
      <c r="P23" s="14">
        <f>'WEEKLY COMPETITIVE REPORT'!P23/Y4</f>
        <v>3284.313725490196</v>
      </c>
      <c r="Q23" s="14">
        <f>'WEEKLY COMPETITIVE REPORT'!Q23/Y4</f>
        <v>5696.873343932168</v>
      </c>
      <c r="R23" s="22">
        <f>'WEEKLY COMPETITIVE REPORT'!R23</f>
        <v>501</v>
      </c>
      <c r="S23" s="22">
        <f>'WEEKLY COMPETITIVE REPORT'!S23</f>
        <v>873</v>
      </c>
      <c r="T23" s="64">
        <f>'WEEKLY COMPETITIVE REPORT'!T23</f>
        <v>-42.348837209302324</v>
      </c>
      <c r="U23" s="14">
        <f>'WEEKLY COMPETITIVE REPORT'!U23/Y4</f>
        <v>124814.52040275569</v>
      </c>
      <c r="V23" s="14">
        <f t="shared" si="4"/>
        <v>410.5392156862745</v>
      </c>
      <c r="W23" s="25">
        <f t="shared" si="5"/>
        <v>128098.83412824589</v>
      </c>
      <c r="X23" s="22">
        <f>'WEEKLY COMPETITIVE REPORT'!X23</f>
        <v>19704</v>
      </c>
      <c r="Y23" s="56">
        <f>'WEEKLY COMPETITIVE REPORT'!Y23</f>
        <v>20205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TO THE WONDER</v>
      </c>
      <c r="D24" s="4" t="str">
        <f>'WEEKLY COMPETITIVE REPORT'!D24</f>
        <v>ČUDEŽU NAPROTI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1</v>
      </c>
      <c r="I24" s="14">
        <f>'WEEKLY COMPETITIVE REPORT'!I24/Y4</f>
        <v>1724.960254372019</v>
      </c>
      <c r="J24" s="14">
        <f>'WEEKLY COMPETITIVE REPORT'!J24/Y4</f>
        <v>0</v>
      </c>
      <c r="K24" s="22">
        <f>'WEEKLY COMPETITIVE REPORT'!K24</f>
        <v>285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1724.960254372019</v>
      </c>
      <c r="O24" s="37">
        <f>'WEEKLY COMPETITIVE REPORT'!O24</f>
        <v>1</v>
      </c>
      <c r="P24" s="14">
        <f>'WEEKLY COMPETITIVE REPORT'!P24/Y4</f>
        <v>2866.984631690514</v>
      </c>
      <c r="Q24" s="14">
        <f>'WEEKLY COMPETITIVE REPORT'!Q24/Y4</f>
        <v>0</v>
      </c>
      <c r="R24" s="22">
        <f>'WEEKLY COMPETITIVE REPORT'!R24</f>
        <v>496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316.640169581346</v>
      </c>
      <c r="V24" s="14">
        <f t="shared" si="4"/>
        <v>2866.984631690514</v>
      </c>
      <c r="W24" s="25">
        <f t="shared" si="5"/>
        <v>3183.62480127186</v>
      </c>
      <c r="X24" s="22">
        <f>'WEEKLY COMPETITIVE REPORT'!X24</f>
        <v>132</v>
      </c>
      <c r="Y24" s="56">
        <f>'WEEKLY COMPETITIVE REPORT'!Y24</f>
        <v>628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LOS AMANTES PASAJEROS</v>
      </c>
      <c r="D25" s="4" t="str">
        <f>'WEEKLY COMPETITIVE REPORT'!D25</f>
        <v>LJUBIMCI NAD OBLAKI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2</v>
      </c>
      <c r="I25" s="14">
        <f>'WEEKLY COMPETITIVE REPORT'!I25/Y4</f>
        <v>2052.199258081611</v>
      </c>
      <c r="J25" s="14">
        <f>'WEEKLY COMPETITIVE REPORT'!J25/Y4</f>
        <v>2636.459989401166</v>
      </c>
      <c r="K25" s="22">
        <f>'WEEKLY COMPETITIVE REPORT'!K25</f>
        <v>270</v>
      </c>
      <c r="L25" s="22">
        <f>'WEEKLY COMPETITIVE REPORT'!L25</f>
        <v>353</v>
      </c>
      <c r="M25" s="64">
        <f>'WEEKLY COMPETITIVE REPORT'!M25</f>
        <v>-22.1608040201005</v>
      </c>
      <c r="N25" s="14">
        <f t="shared" si="3"/>
        <v>1026.0996290408054</v>
      </c>
      <c r="O25" s="37">
        <f>'WEEKLY COMPETITIVE REPORT'!O25</f>
        <v>2</v>
      </c>
      <c r="P25" s="14">
        <f>'WEEKLY COMPETITIVE REPORT'!P25/Y4</f>
        <v>2719.9258081611024</v>
      </c>
      <c r="Q25" s="14">
        <f>'WEEKLY COMPETITIVE REPORT'!Q25/Y4</f>
        <v>3755.9618441971384</v>
      </c>
      <c r="R25" s="22">
        <f>'WEEKLY COMPETITIVE REPORT'!R25</f>
        <v>381</v>
      </c>
      <c r="S25" s="22">
        <f>'WEEKLY COMPETITIVE REPORT'!S25</f>
        <v>541</v>
      </c>
      <c r="T25" s="64">
        <f>'WEEKLY COMPETITIVE REPORT'!T25</f>
        <v>-27.58377425044091</v>
      </c>
      <c r="U25" s="14">
        <f>'WEEKLY COMPETITIVE REPORT'!U25/Y4</f>
        <v>10849.231584525702</v>
      </c>
      <c r="V25" s="14">
        <f t="shared" si="4"/>
        <v>1359.9629040805512</v>
      </c>
      <c r="W25" s="25">
        <f t="shared" si="5"/>
        <v>13569.157392686804</v>
      </c>
      <c r="X25" s="22">
        <f>'WEEKLY COMPETITIVE REPORT'!X25</f>
        <v>1524</v>
      </c>
      <c r="Y25" s="56">
        <f>'WEEKLY COMPETITIVE REPORT'!Y25</f>
        <v>1905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I GIVE IT A YEAR</v>
      </c>
      <c r="D26" s="4" t="str">
        <f>'WEEKLY COMPETITIVE REPORT'!D26</f>
        <v>PRVO LETO PO POROKI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6</v>
      </c>
      <c r="H26" s="37">
        <f>'WEEKLY COMPETITIVE REPORT'!H26</f>
        <v>8</v>
      </c>
      <c r="I26" s="14">
        <f>'WEEKLY COMPETITIVE REPORT'!I26/Y4</f>
        <v>1613.672496025437</v>
      </c>
      <c r="J26" s="14">
        <f>'WEEKLY COMPETITIVE REPORT'!J26/Y4</f>
        <v>3553.2591414944354</v>
      </c>
      <c r="K26" s="22">
        <f>'WEEKLY COMPETITIVE REPORT'!K26</f>
        <v>216</v>
      </c>
      <c r="L26" s="22">
        <f>'WEEKLY COMPETITIVE REPORT'!L26</f>
        <v>501</v>
      </c>
      <c r="M26" s="64">
        <f>'WEEKLY COMPETITIVE REPORT'!M26</f>
        <v>-54.58612975391499</v>
      </c>
      <c r="N26" s="14">
        <f t="shared" si="3"/>
        <v>201.70906200317964</v>
      </c>
      <c r="O26" s="37">
        <f>'WEEKLY COMPETITIVE REPORT'!O26</f>
        <v>8</v>
      </c>
      <c r="P26" s="14">
        <f>'WEEKLY COMPETITIVE REPORT'!P26/Y4</f>
        <v>2407.2602013778483</v>
      </c>
      <c r="Q26" s="14">
        <f>'WEEKLY COMPETITIVE REPORT'!Q26/Y4</f>
        <v>4904.610492845787</v>
      </c>
      <c r="R26" s="22">
        <f>'WEEKLY COMPETITIVE REPORT'!R26</f>
        <v>342</v>
      </c>
      <c r="S26" s="22">
        <f>'WEEKLY COMPETITIVE REPORT'!S26</f>
        <v>754</v>
      </c>
      <c r="T26" s="64">
        <f>'WEEKLY COMPETITIVE REPORT'!T26</f>
        <v>-50.91842247433819</v>
      </c>
      <c r="U26" s="14">
        <f>'WEEKLY COMPETITIVE REPORT'!U26/Y4</f>
        <v>60099.3640699523</v>
      </c>
      <c r="V26" s="14">
        <f t="shared" si="4"/>
        <v>300.90752517223103</v>
      </c>
      <c r="W26" s="25">
        <f t="shared" si="5"/>
        <v>62506.62427133015</v>
      </c>
      <c r="X26" s="22">
        <f>'WEEKLY COMPETITIVE REPORT'!X26</f>
        <v>9137</v>
      </c>
      <c r="Y26" s="56">
        <f>'WEEKLY COMPETITIVE REPORT'!Y26</f>
        <v>9479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THE HOST</v>
      </c>
      <c r="D27" s="4" t="str">
        <f>'WEEKLY COMPETITIVE REPORT'!D27</f>
        <v>DUŠA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9</v>
      </c>
      <c r="I27" s="14">
        <f>'WEEKLY COMPETITIVE REPORT'!I27/Y4</f>
        <v>985.691573926868</v>
      </c>
      <c r="J27" s="14">
        <f>'WEEKLY COMPETITIVE REPORT'!J27/Y17</f>
        <v>0.08340227507755946</v>
      </c>
      <c r="K27" s="22">
        <f>'WEEKLY COMPETITIVE REPORT'!K27</f>
        <v>127</v>
      </c>
      <c r="L27" s="22">
        <f>'WEEKLY COMPETITIVE REPORT'!L27</f>
        <v>597</v>
      </c>
      <c r="M27" s="64">
        <f>'WEEKLY COMPETITIVE REPORT'!M27</f>
        <v>-76.93738375697458</v>
      </c>
      <c r="N27" s="14">
        <f t="shared" si="3"/>
        <v>109.52128599187422</v>
      </c>
      <c r="O27" s="37">
        <f>'WEEKLY COMPETITIVE REPORT'!O27</f>
        <v>9</v>
      </c>
      <c r="P27" s="14">
        <f>'WEEKLY COMPETITIVE REPORT'!P27/Y4</f>
        <v>1493.1107578166402</v>
      </c>
      <c r="Q27" s="14">
        <f>'WEEKLY COMPETITIVE REPORT'!Q27/Y17</f>
        <v>0.11300413650465357</v>
      </c>
      <c r="R27" s="22">
        <f>'WEEKLY COMPETITIVE REPORT'!R27</f>
        <v>200</v>
      </c>
      <c r="S27" s="22">
        <f>'WEEKLY COMPETITIVE REPORT'!S27</f>
        <v>864</v>
      </c>
      <c r="T27" s="64">
        <f>'WEEKLY COMPETITIVE REPORT'!T27</f>
        <v>-74.21642644703729</v>
      </c>
      <c r="U27" s="14">
        <f>'WEEKLY COMPETITIVE REPORT'!U27/Y17</f>
        <v>0.8069803516028956</v>
      </c>
      <c r="V27" s="14">
        <f t="shared" si="4"/>
        <v>165.90119531296003</v>
      </c>
      <c r="W27" s="25">
        <f t="shared" si="5"/>
        <v>1493.9177381682432</v>
      </c>
      <c r="X27" s="22">
        <f>'WEEKLY COMPETITIVE REPORT'!X27</f>
        <v>6304</v>
      </c>
      <c r="Y27" s="56">
        <f>'WEEKLY COMPETITIVE REPORT'!Y27</f>
        <v>6504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JACK THE GIANT SLAYER</v>
      </c>
      <c r="D28" s="4" t="str">
        <f>'WEEKLY COMPETITIVE REPORT'!D28</f>
        <v>JACK, MORILEC VELIKANOV 3D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5</v>
      </c>
      <c r="H28" s="37">
        <f>'WEEKLY COMPETITIVE REPORT'!H28</f>
        <v>11</v>
      </c>
      <c r="I28" s="14">
        <f>'WEEKLY COMPETITIVE REPORT'!I28/Y4</f>
        <v>818.7599364069952</v>
      </c>
      <c r="J28" s="14">
        <f>'WEEKLY COMPETITIVE REPORT'!J28/Y17</f>
        <v>0.03141158221302999</v>
      </c>
      <c r="K28" s="22">
        <f>'WEEKLY COMPETITIVE REPORT'!K28</f>
        <v>117</v>
      </c>
      <c r="L28" s="22">
        <f>'WEEKLY COMPETITIVE REPORT'!L28</f>
        <v>240</v>
      </c>
      <c r="M28" s="64">
        <f>'WEEKLY COMPETITIVE REPORT'!M28</f>
        <v>-49.135802469135804</v>
      </c>
      <c r="N28" s="14">
        <f t="shared" si="3"/>
        <v>74.43272149154501</v>
      </c>
      <c r="O28" s="37">
        <f>'WEEKLY COMPETITIVE REPORT'!O28</f>
        <v>11</v>
      </c>
      <c r="P28" s="14">
        <f>'WEEKLY COMPETITIVE REPORT'!P28/Y4</f>
        <v>1071.807101218866</v>
      </c>
      <c r="Q28" s="14">
        <f>'WEEKLY COMPETITIVE REPORT'!Q28/Y17</f>
        <v>0.041468459152016544</v>
      </c>
      <c r="R28" s="22">
        <f>'WEEKLY COMPETITIVE REPORT'!R28</f>
        <v>167</v>
      </c>
      <c r="S28" s="22">
        <f>'WEEKLY COMPETITIVE REPORT'!S28</f>
        <v>347</v>
      </c>
      <c r="T28" s="64">
        <f>'WEEKLY COMPETITIVE REPORT'!T28</f>
        <v>-49.56359102244389</v>
      </c>
      <c r="U28" s="14">
        <f>'WEEKLY COMPETITIVE REPORT'!U28/Y17</f>
        <v>0.8687693898655636</v>
      </c>
      <c r="V28" s="14">
        <f t="shared" si="4"/>
        <v>97.43700920171509</v>
      </c>
      <c r="W28" s="25">
        <f t="shared" si="5"/>
        <v>1072.6758706087314</v>
      </c>
      <c r="X28" s="22">
        <f>'WEEKLY COMPETITIVE REPORT'!X28</f>
        <v>6565</v>
      </c>
      <c r="Y28" s="56">
        <f>'WEEKLY COMPETITIVE REPORT'!Y28</f>
        <v>6732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OZ THE GREAT AND POWERFUL</v>
      </c>
      <c r="D29" s="4" t="str">
        <f>'WEEKLY COMPETITIVE REPORT'!D29</f>
        <v>MOGOČNI OZ</v>
      </c>
      <c r="E29" s="4" t="str">
        <f>'WEEKLY COMPETITIVE REPORT'!E29</f>
        <v>BVI</v>
      </c>
      <c r="F29" s="4" t="str">
        <f>'WEEKLY COMPETITIVE REPORT'!F29</f>
        <v>CENEX</v>
      </c>
      <c r="G29" s="37">
        <f>'WEEKLY COMPETITIVE REPORT'!G29</f>
        <v>7</v>
      </c>
      <c r="H29" s="37">
        <f>'WEEKLY COMPETITIVE REPORT'!H29</f>
        <v>15</v>
      </c>
      <c r="I29" s="14">
        <f>'WEEKLY COMPETITIVE REPORT'!I29/Y4</f>
        <v>886.3275039745628</v>
      </c>
      <c r="J29" s="14">
        <f>'WEEKLY COMPETITIVE REPORT'!J29/Y17</f>
        <v>0.030274043433298863</v>
      </c>
      <c r="K29" s="22">
        <f>'WEEKLY COMPETITIVE REPORT'!K29</f>
        <v>118</v>
      </c>
      <c r="L29" s="22">
        <f>'WEEKLY COMPETITIVE REPORT'!L29</f>
        <v>208</v>
      </c>
      <c r="M29" s="64">
        <f>'WEEKLY COMPETITIVE REPORT'!M29</f>
        <v>-42.86934244235696</v>
      </c>
      <c r="N29" s="14">
        <f t="shared" si="3"/>
        <v>59.088500264970854</v>
      </c>
      <c r="O29" s="37">
        <f>'WEEKLY COMPETITIVE REPORT'!O29</f>
        <v>15</v>
      </c>
      <c r="P29" s="14">
        <f>'WEEKLY COMPETITIVE REPORT'!P29/Y4</f>
        <v>1004.2395336512983</v>
      </c>
      <c r="Q29" s="14">
        <f>'WEEKLY COMPETITIVE REPORT'!Q29/Y17</f>
        <v>0.04046018614270941</v>
      </c>
      <c r="R29" s="22">
        <f>'WEEKLY COMPETITIVE REPORT'!R29</f>
        <v>134</v>
      </c>
      <c r="S29" s="22">
        <f>'WEEKLY COMPETITIVE REPORT'!S29</f>
        <v>294</v>
      </c>
      <c r="T29" s="64">
        <f>'WEEKLY COMPETITIVE REPORT'!T29</f>
        <v>-51.56549520766773</v>
      </c>
      <c r="U29" s="14">
        <f>'WEEKLY COMPETITIVE REPORT'!U29/Y4</f>
        <v>74553.52411234764</v>
      </c>
      <c r="V29" s="14">
        <f t="shared" si="4"/>
        <v>66.9493022434199</v>
      </c>
      <c r="W29" s="25">
        <f t="shared" si="5"/>
        <v>75557.76364599894</v>
      </c>
      <c r="X29" s="22">
        <f>'WEEKLY COMPETITIVE REPORT'!X29</f>
        <v>11333</v>
      </c>
      <c r="Y29" s="56">
        <f>'WEEKLY COMPETITIVE REPORT'!Y29</f>
        <v>11467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151</v>
      </c>
      <c r="I34" s="32">
        <f>SUM(I14:I33)</f>
        <v>105041.07048224694</v>
      </c>
      <c r="J34" s="31">
        <f>SUM(J14:J33)</f>
        <v>89252.92728185937</v>
      </c>
      <c r="K34" s="31">
        <f>SUM(K14:K33)</f>
        <v>15094</v>
      </c>
      <c r="L34" s="31">
        <f>SUM(L14:L33)</f>
        <v>13903</v>
      </c>
      <c r="M34" s="64">
        <f>'WEEKLY COMPETITIVE REPORT'!M34</f>
        <v>-65.96333819867777</v>
      </c>
      <c r="N34" s="32">
        <f>I34/H34</f>
        <v>695.6362283592513</v>
      </c>
      <c r="O34" s="40">
        <f>'WEEKLY COMPETITIVE REPORT'!O34</f>
        <v>151</v>
      </c>
      <c r="P34" s="31">
        <f>SUM(P14:P33)</f>
        <v>145743.24324324323</v>
      </c>
      <c r="Q34" s="31">
        <f>SUM(Q14:Q33)</f>
        <v>123010.26382520366</v>
      </c>
      <c r="R34" s="31">
        <f>SUM(R14:R33)</f>
        <v>22917</v>
      </c>
      <c r="S34" s="31">
        <f>SUM(S14:S33)</f>
        <v>20458</v>
      </c>
      <c r="T34" s="65">
        <f>P34/Q34-100%</f>
        <v>0.18480554964375084</v>
      </c>
      <c r="U34" s="31">
        <f>SUM(U14:U33)</f>
        <v>743435.698007293</v>
      </c>
      <c r="V34" s="32">
        <f>P34/O34</f>
        <v>965.1870413459816</v>
      </c>
      <c r="W34" s="31">
        <f>SUM(W14:W33)</f>
        <v>889178.9412505365</v>
      </c>
      <c r="X34" s="31">
        <f>SUM(X14:X33)</f>
        <v>128047</v>
      </c>
      <c r="Y34" s="35">
        <f>SUM(Y14:Y33)</f>
        <v>150964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2013-04-25T10:18:49Z</dcterms:modified>
  <cp:category/>
  <cp:version/>
  <cp:contentType/>
  <cp:contentStatus/>
</cp:coreProperties>
</file>