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386" windowWidth="25200" windowHeight="909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<sst xmlns="http://schemas.openxmlformats.org/spreadsheetml/2006/main" count="268" uniqueCount="97">
  <si>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</si>
  <si>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</si>
  <si>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</si>
  <si>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</si>
  <si>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</si>
  <si>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</si>
  <si>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</si>
  <si>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</si>
  <si>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</si>
  <si>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</si>
  <si>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</si>
  <si>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</si>
  <si>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</si>
  <si>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</si>
  <si>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</si>
  <si>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</si>
  <si>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</si>
  <si>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</si>
  <si>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</si>
  <si>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</si>
  <si>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</si>
  <si>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</si>
  <si>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</si>
  <si>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</si>
  <si>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</si>
  <si>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</si>
  <si>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</si>
  <si>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</si>
  <si>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</si>
  <si>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</si>
  <si>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</si>
  <si>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</si>
  <si>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</si>
  <si>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</si>
  <si>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</si>
  <si>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</si>
  <si>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</si>
  <si>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</si>
  <si>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</si>
  <si>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</si>
  <si>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</si>
  <si>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</si>
  <si>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</si>
  <si>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</si>
  <si>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</si>
  <si>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</si>
  <si>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</si>
  <si>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Cinemania</t>
  </si>
  <si>
    <t>New</t>
  </si>
  <si>
    <t>CF</t>
  </si>
  <si>
    <t>SONY</t>
  </si>
  <si>
    <t>PAR</t>
  </si>
  <si>
    <t>HOTEL TRANSYLVANIA 3D</t>
  </si>
  <si>
    <t>HOTEL TRANSILVANIJA 3D</t>
  </si>
  <si>
    <t>SKYFALL</t>
  </si>
  <si>
    <t>TWILIGHT SAGA: BREAKING DAWN</t>
  </si>
  <si>
    <t>SOMRAK SAGA: JUTRANJA ZARJA 2. DEL</t>
  </si>
  <si>
    <t>CLOUD ATLAS</t>
  </si>
  <si>
    <t>ATLAS OBLAKOV</t>
  </si>
  <si>
    <t>RISE OF THE GUARDIANS</t>
  </si>
  <si>
    <t>PET LEGEND</t>
  </si>
  <si>
    <t>HOBBIT: AN UNEXPECTED JOURNEY</t>
  </si>
  <si>
    <t>HOBIT: NEPRIČAKOVANO POTOVANJE</t>
  </si>
  <si>
    <t>A ROYAL AFFAIR</t>
  </si>
  <si>
    <t>KRALJEVSKA AFERA</t>
  </si>
  <si>
    <t>LOVE IS ALL YOU NEED</t>
  </si>
  <si>
    <t>LJUBEZEN JE VSE KAR POTREBUJEŠ</t>
  </si>
  <si>
    <t>LIFE OF PI</t>
  </si>
  <si>
    <t>PIJEVO ŽIVLJENJE</t>
  </si>
  <si>
    <t>FOX</t>
  </si>
  <si>
    <t>THIS IS 40</t>
  </si>
  <si>
    <t>TO SO 40</t>
  </si>
  <si>
    <t>UNI</t>
  </si>
  <si>
    <t>JACK REACHER</t>
  </si>
  <si>
    <t>GAMBIT</t>
  </si>
  <si>
    <t>NATEG IN POL</t>
  </si>
  <si>
    <t>SAMMY'S ADVENTURES 2</t>
  </si>
  <si>
    <t>SAMOVA PUSTOLOVŠČINA 2</t>
  </si>
  <si>
    <t>7 PSYCHOPATHS</t>
  </si>
  <si>
    <t>SEDEM PSIHOPATOV IN SHIH TZU</t>
  </si>
  <si>
    <t>IMPOSSIBLE</t>
  </si>
  <si>
    <t>NEMOGOČE</t>
  </si>
  <si>
    <t>10 - Jan</t>
  </si>
  <si>
    <t>16 - Jan</t>
  </si>
  <si>
    <t>11 - Jan</t>
  </si>
  <si>
    <t>13 - Jan</t>
  </si>
  <si>
    <t>ANNA KARENINA</t>
  </si>
  <si>
    <t>ANA KARENINA</t>
  </si>
  <si>
    <t>PRELOMNICA</t>
  </si>
  <si>
    <t>AMOUR</t>
  </si>
  <si>
    <t>LJUBEZEN</t>
  </si>
  <si>
    <t>PARENTAL GUIDANCE</t>
  </si>
  <si>
    <t>BREZ NADZORA STARŠEV</t>
  </si>
  <si>
    <t>BRAVE</t>
  </si>
  <si>
    <t>POGUM</t>
  </si>
  <si>
    <t>BVI</t>
  </si>
  <si>
    <t>CENEX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</si>
</sst>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29" xfId="0" applyNumberFormat="1" applyFont="1" applyFill="1" applyBorder="1" applyAlignment="1">
      <alignment horizontal="right"/>
    </xf>
    <xf numFmtId="3" fontId="6" fillId="0" borderId="38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16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F16" sqref="F16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4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3"/>
      <c r="E4" s="8"/>
      <c r="F4" s="8"/>
      <c r="G4" s="19" t="s">
        <v>2</v>
      </c>
      <c r="H4" s="20"/>
      <c r="I4" s="20"/>
      <c r="J4" s="20"/>
      <c r="K4" s="80" t="s">
        <v>84</v>
      </c>
      <c r="L4" s="20"/>
      <c r="M4" s="81" t="s">
        <v>85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0.7548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9" t="s">
        <v>82</v>
      </c>
      <c r="L5" s="7"/>
      <c r="M5" s="82" t="s">
        <v>83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2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8">
        <v>41290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48</v>
      </c>
      <c r="C14" s="4" t="s">
        <v>86</v>
      </c>
      <c r="D14" s="4" t="s">
        <v>87</v>
      </c>
      <c r="E14" s="15" t="s">
        <v>72</v>
      </c>
      <c r="F14" s="15" t="s">
        <v>36</v>
      </c>
      <c r="G14" s="37">
        <v>1</v>
      </c>
      <c r="H14" s="37">
        <v>14</v>
      </c>
      <c r="I14" s="14">
        <v>18397</v>
      </c>
      <c r="J14" s="14"/>
      <c r="K14" s="14">
        <v>3394</v>
      </c>
      <c r="L14" s="14"/>
      <c r="M14" s="64"/>
      <c r="N14" s="14">
        <f aca="true" t="shared" si="0" ref="N14:N24">I14/H14</f>
        <v>1314.0714285714287</v>
      </c>
      <c r="O14" s="37">
        <v>14</v>
      </c>
      <c r="P14" s="14">
        <v>27113</v>
      </c>
      <c r="Q14" s="14"/>
      <c r="R14" s="14">
        <v>5512</v>
      </c>
      <c r="S14" s="14"/>
      <c r="T14" s="64"/>
      <c r="U14" s="75">
        <v>1170</v>
      </c>
      <c r="V14" s="14">
        <f aca="true" t="shared" si="1" ref="V14:V33">P14/O14</f>
        <v>1936.642857142857</v>
      </c>
      <c r="W14" s="75">
        <f aca="true" t="shared" si="2" ref="W14:W33">SUM(U14,P14)</f>
        <v>28283</v>
      </c>
      <c r="X14" s="75">
        <v>197</v>
      </c>
      <c r="Y14" s="76">
        <f aca="true" t="shared" si="3" ref="Y14:Y33">SUM(X14,R14)</f>
        <v>5709</v>
      </c>
    </row>
    <row r="15" spans="1:25" ht="12.75">
      <c r="A15" s="72">
        <v>2</v>
      </c>
      <c r="B15" s="72">
        <v>2</v>
      </c>
      <c r="C15" s="4" t="s">
        <v>67</v>
      </c>
      <c r="D15" s="4" t="s">
        <v>68</v>
      </c>
      <c r="E15" s="15" t="s">
        <v>69</v>
      </c>
      <c r="F15" s="15" t="s">
        <v>42</v>
      </c>
      <c r="G15" s="37">
        <v>4</v>
      </c>
      <c r="H15" s="37">
        <v>16</v>
      </c>
      <c r="I15" s="14">
        <v>16680</v>
      </c>
      <c r="J15" s="14">
        <v>19569</v>
      </c>
      <c r="K15" s="14">
        <v>2763</v>
      </c>
      <c r="L15" s="14">
        <v>3207</v>
      </c>
      <c r="M15" s="64">
        <f>(I15/J15*100)-100</f>
        <v>-14.763145791813585</v>
      </c>
      <c r="N15" s="14">
        <f t="shared" si="0"/>
        <v>1042.5</v>
      </c>
      <c r="O15" s="38">
        <v>16</v>
      </c>
      <c r="P15" s="14">
        <v>22491</v>
      </c>
      <c r="Q15" s="14">
        <v>29263</v>
      </c>
      <c r="R15" s="14">
        <v>3982</v>
      </c>
      <c r="S15" s="14">
        <v>5224</v>
      </c>
      <c r="T15" s="64">
        <f>(P15/Q15*100)-100</f>
        <v>-23.141851484810175</v>
      </c>
      <c r="U15" s="75">
        <v>122983</v>
      </c>
      <c r="V15" s="14">
        <f t="shared" si="1"/>
        <v>1405.6875</v>
      </c>
      <c r="W15" s="75">
        <f t="shared" si="2"/>
        <v>145474</v>
      </c>
      <c r="X15" s="75">
        <v>22359</v>
      </c>
      <c r="Y15" s="76">
        <f t="shared" si="3"/>
        <v>26341</v>
      </c>
    </row>
    <row r="16" spans="1:25" ht="12.75">
      <c r="A16" s="72">
        <v>3</v>
      </c>
      <c r="B16" s="72">
        <v>1</v>
      </c>
      <c r="C16" s="93" t="s">
        <v>61</v>
      </c>
      <c r="D16" s="93" t="s">
        <v>62</v>
      </c>
      <c r="E16" s="15" t="s">
        <v>46</v>
      </c>
      <c r="F16" s="15" t="s">
        <v>42</v>
      </c>
      <c r="G16" s="37">
        <v>5</v>
      </c>
      <c r="H16" s="37">
        <v>26</v>
      </c>
      <c r="I16" s="24">
        <v>15876</v>
      </c>
      <c r="J16" s="24">
        <v>27336</v>
      </c>
      <c r="K16" s="24">
        <v>2665</v>
      </c>
      <c r="L16" s="24">
        <v>4539</v>
      </c>
      <c r="M16" s="64">
        <f>(I16/J16*100)-100</f>
        <v>-41.922739244951714</v>
      </c>
      <c r="N16" s="14">
        <f t="shared" si="0"/>
        <v>610.6153846153846</v>
      </c>
      <c r="O16" s="37">
        <v>26</v>
      </c>
      <c r="P16" s="14">
        <v>21383</v>
      </c>
      <c r="Q16" s="14">
        <v>39786</v>
      </c>
      <c r="R16" s="14">
        <v>3805</v>
      </c>
      <c r="S16" s="14">
        <v>7127</v>
      </c>
      <c r="T16" s="64">
        <f>(P16/Q16*100)-100</f>
        <v>-46.25496405770875</v>
      </c>
      <c r="U16" s="89">
        <v>440697</v>
      </c>
      <c r="V16" s="14">
        <f t="shared" si="1"/>
        <v>822.4230769230769</v>
      </c>
      <c r="W16" s="75">
        <f t="shared" si="2"/>
        <v>462080</v>
      </c>
      <c r="X16" s="75">
        <v>79408</v>
      </c>
      <c r="Y16" s="76">
        <f t="shared" si="3"/>
        <v>83213</v>
      </c>
    </row>
    <row r="17" spans="1:25" ht="12.75">
      <c r="A17" s="72">
        <v>4</v>
      </c>
      <c r="B17" s="72">
        <v>3</v>
      </c>
      <c r="C17" s="4" t="s">
        <v>76</v>
      </c>
      <c r="D17" s="4" t="s">
        <v>77</v>
      </c>
      <c r="E17" s="15" t="s">
        <v>46</v>
      </c>
      <c r="F17" s="15" t="s">
        <v>42</v>
      </c>
      <c r="G17" s="37">
        <v>2</v>
      </c>
      <c r="H17" s="37">
        <v>15</v>
      </c>
      <c r="I17" s="96">
        <v>17268</v>
      </c>
      <c r="J17" s="96">
        <v>16094</v>
      </c>
      <c r="K17" s="100">
        <v>3289</v>
      </c>
      <c r="L17" s="100">
        <v>3161</v>
      </c>
      <c r="M17" s="64">
        <f>(I17/J17*100)-100</f>
        <v>7.294643966695659</v>
      </c>
      <c r="N17" s="14">
        <f t="shared" si="0"/>
        <v>1151.2</v>
      </c>
      <c r="O17" s="73">
        <v>15</v>
      </c>
      <c r="P17" s="14">
        <v>20990</v>
      </c>
      <c r="Q17" s="14">
        <v>23290</v>
      </c>
      <c r="R17" s="14">
        <v>4287</v>
      </c>
      <c r="S17" s="14">
        <v>4769</v>
      </c>
      <c r="T17" s="64">
        <f>(P17/Q17*100)-100</f>
        <v>-9.875483039931297</v>
      </c>
      <c r="U17" s="75">
        <v>23290</v>
      </c>
      <c r="V17" s="14">
        <f t="shared" si="1"/>
        <v>1399.3333333333333</v>
      </c>
      <c r="W17" s="75">
        <f t="shared" si="2"/>
        <v>44280</v>
      </c>
      <c r="X17" s="75">
        <v>4769</v>
      </c>
      <c r="Y17" s="76">
        <f t="shared" si="3"/>
        <v>9056</v>
      </c>
    </row>
    <row r="18" spans="1:25" ht="13.5" customHeight="1">
      <c r="A18" s="72">
        <v>5</v>
      </c>
      <c r="B18" s="72" t="s">
        <v>48</v>
      </c>
      <c r="C18" s="4" t="s">
        <v>91</v>
      </c>
      <c r="D18" s="4" t="s">
        <v>92</v>
      </c>
      <c r="E18" s="15" t="s">
        <v>69</v>
      </c>
      <c r="F18" s="15" t="s">
        <v>42</v>
      </c>
      <c r="G18" s="37">
        <v>1</v>
      </c>
      <c r="H18" s="37">
        <v>6</v>
      </c>
      <c r="I18" s="14">
        <v>11525</v>
      </c>
      <c r="J18" s="14"/>
      <c r="K18" s="100">
        <v>2246</v>
      </c>
      <c r="L18" s="100"/>
      <c r="M18" s="64"/>
      <c r="N18" s="14">
        <f t="shared" si="0"/>
        <v>1920.8333333333333</v>
      </c>
      <c r="O18" s="73">
        <v>6</v>
      </c>
      <c r="P18" s="22">
        <v>14347</v>
      </c>
      <c r="Q18" s="22"/>
      <c r="R18" s="22">
        <v>3007</v>
      </c>
      <c r="S18" s="22"/>
      <c r="T18" s="64"/>
      <c r="U18" s="75"/>
      <c r="V18" s="14">
        <f t="shared" si="1"/>
        <v>2391.1666666666665</v>
      </c>
      <c r="W18" s="75">
        <f t="shared" si="2"/>
        <v>14347</v>
      </c>
      <c r="X18" s="75"/>
      <c r="Y18" s="76">
        <f t="shared" si="3"/>
        <v>3007</v>
      </c>
    </row>
    <row r="19" spans="1:25" ht="12.75">
      <c r="A19" s="72">
        <v>6</v>
      </c>
      <c r="B19" s="72">
        <v>4</v>
      </c>
      <c r="C19" s="4" t="s">
        <v>70</v>
      </c>
      <c r="D19" s="4" t="s">
        <v>71</v>
      </c>
      <c r="E19" s="15" t="s">
        <v>72</v>
      </c>
      <c r="F19" s="15" t="s">
        <v>36</v>
      </c>
      <c r="G19" s="37">
        <v>4</v>
      </c>
      <c r="H19" s="37">
        <v>11</v>
      </c>
      <c r="I19" s="24">
        <v>9994</v>
      </c>
      <c r="J19" s="24">
        <v>14388</v>
      </c>
      <c r="K19" s="99">
        <v>1791</v>
      </c>
      <c r="L19" s="99">
        <v>2650</v>
      </c>
      <c r="M19" s="64">
        <f aca="true" t="shared" si="4" ref="M19:M24">(I19/J19*100)-100</f>
        <v>-30.53933833750348</v>
      </c>
      <c r="N19" s="14">
        <f t="shared" si="0"/>
        <v>908.5454545454545</v>
      </c>
      <c r="O19" s="73">
        <v>11</v>
      </c>
      <c r="P19" s="74">
        <v>12698</v>
      </c>
      <c r="Q19" s="74">
        <v>19798</v>
      </c>
      <c r="R19" s="74">
        <v>2433</v>
      </c>
      <c r="S19" s="74">
        <v>4030</v>
      </c>
      <c r="T19" s="64">
        <f aca="true" t="shared" si="5" ref="T19:T24">(P19/Q19*100)-100</f>
        <v>-35.86220830386908</v>
      </c>
      <c r="U19" s="75">
        <v>93081</v>
      </c>
      <c r="V19" s="14">
        <f t="shared" si="1"/>
        <v>1154.3636363636363</v>
      </c>
      <c r="W19" s="75">
        <f t="shared" si="2"/>
        <v>105779</v>
      </c>
      <c r="X19" s="75">
        <v>18556</v>
      </c>
      <c r="Y19" s="76">
        <f t="shared" si="3"/>
        <v>20989</v>
      </c>
    </row>
    <row r="20" spans="1:25" ht="12.75">
      <c r="A20" s="72">
        <v>7</v>
      </c>
      <c r="B20" s="72">
        <v>5</v>
      </c>
      <c r="C20" s="4" t="s">
        <v>73</v>
      </c>
      <c r="D20" s="4" t="s">
        <v>73</v>
      </c>
      <c r="E20" s="15" t="s">
        <v>51</v>
      </c>
      <c r="F20" s="15" t="s">
        <v>36</v>
      </c>
      <c r="G20" s="37">
        <v>3</v>
      </c>
      <c r="H20" s="37">
        <v>9</v>
      </c>
      <c r="I20" s="24">
        <v>7668</v>
      </c>
      <c r="J20" s="24">
        <v>11496</v>
      </c>
      <c r="K20" s="14">
        <v>1382</v>
      </c>
      <c r="L20" s="14">
        <v>2097</v>
      </c>
      <c r="M20" s="64">
        <f t="shared" si="4"/>
        <v>-33.29853862212944</v>
      </c>
      <c r="N20" s="14">
        <f t="shared" si="0"/>
        <v>852</v>
      </c>
      <c r="O20" s="38">
        <v>9</v>
      </c>
      <c r="P20" s="14">
        <v>10317</v>
      </c>
      <c r="Q20" s="14">
        <v>16281</v>
      </c>
      <c r="R20" s="14">
        <v>2051</v>
      </c>
      <c r="S20" s="14">
        <v>3275</v>
      </c>
      <c r="T20" s="64">
        <f t="shared" si="5"/>
        <v>-36.63165653215405</v>
      </c>
      <c r="U20" s="75">
        <v>48618</v>
      </c>
      <c r="V20" s="14">
        <f t="shared" si="1"/>
        <v>1146.3333333333333</v>
      </c>
      <c r="W20" s="75">
        <f t="shared" si="2"/>
        <v>58935</v>
      </c>
      <c r="X20" s="75">
        <v>9714</v>
      </c>
      <c r="Y20" s="76">
        <f t="shared" si="3"/>
        <v>11765</v>
      </c>
    </row>
    <row r="21" spans="1:25" ht="12.75">
      <c r="A21" s="72">
        <v>8</v>
      </c>
      <c r="B21" s="72">
        <v>6</v>
      </c>
      <c r="C21" s="4" t="s">
        <v>78</v>
      </c>
      <c r="D21" s="4" t="s">
        <v>79</v>
      </c>
      <c r="E21" s="15" t="s">
        <v>46</v>
      </c>
      <c r="F21" s="15" t="s">
        <v>47</v>
      </c>
      <c r="G21" s="37">
        <v>2</v>
      </c>
      <c r="H21" s="37">
        <v>4</v>
      </c>
      <c r="I21" s="22">
        <v>3532</v>
      </c>
      <c r="J21" s="22">
        <v>7003</v>
      </c>
      <c r="K21" s="97">
        <v>676</v>
      </c>
      <c r="L21" s="97">
        <v>1289</v>
      </c>
      <c r="M21" s="64">
        <f t="shared" si="4"/>
        <v>-49.564472368984724</v>
      </c>
      <c r="N21" s="14">
        <f t="shared" si="0"/>
        <v>883</v>
      </c>
      <c r="O21" s="73">
        <v>4</v>
      </c>
      <c r="P21" s="22">
        <v>4965</v>
      </c>
      <c r="Q21" s="22">
        <v>9301</v>
      </c>
      <c r="R21" s="22">
        <v>1012</v>
      </c>
      <c r="S21" s="22">
        <v>1852</v>
      </c>
      <c r="T21" s="64">
        <f t="shared" si="5"/>
        <v>-46.61864315664982</v>
      </c>
      <c r="U21" s="75">
        <v>10569</v>
      </c>
      <c r="V21" s="14">
        <f t="shared" si="1"/>
        <v>1241.25</v>
      </c>
      <c r="W21" s="75">
        <f t="shared" si="2"/>
        <v>15534</v>
      </c>
      <c r="X21" s="75">
        <v>2088</v>
      </c>
      <c r="Y21" s="76">
        <f t="shared" si="3"/>
        <v>3100</v>
      </c>
    </row>
    <row r="22" spans="1:25" ht="12.75">
      <c r="A22" s="72">
        <v>9</v>
      </c>
      <c r="B22" s="72">
        <v>7</v>
      </c>
      <c r="C22" s="4" t="s">
        <v>80</v>
      </c>
      <c r="D22" s="4" t="s">
        <v>81</v>
      </c>
      <c r="E22" s="15" t="s">
        <v>46</v>
      </c>
      <c r="F22" s="15" t="s">
        <v>42</v>
      </c>
      <c r="G22" s="37">
        <v>2</v>
      </c>
      <c r="H22" s="37">
        <v>5</v>
      </c>
      <c r="I22" s="24">
        <v>3740</v>
      </c>
      <c r="J22" s="24">
        <v>6692</v>
      </c>
      <c r="K22" s="24">
        <v>697</v>
      </c>
      <c r="L22" s="24">
        <v>1242</v>
      </c>
      <c r="M22" s="64">
        <f t="shared" si="4"/>
        <v>-44.11237298266587</v>
      </c>
      <c r="N22" s="14">
        <f t="shared" si="0"/>
        <v>748</v>
      </c>
      <c r="O22" s="38">
        <v>5</v>
      </c>
      <c r="P22" s="14">
        <v>4939</v>
      </c>
      <c r="Q22" s="14">
        <v>9296</v>
      </c>
      <c r="R22" s="14">
        <v>997</v>
      </c>
      <c r="S22" s="14">
        <v>1898</v>
      </c>
      <c r="T22" s="64">
        <f t="shared" si="5"/>
        <v>-46.869621342512914</v>
      </c>
      <c r="U22" s="75">
        <v>9296</v>
      </c>
      <c r="V22" s="14">
        <f t="shared" si="1"/>
        <v>987.8</v>
      </c>
      <c r="W22" s="75">
        <f t="shared" si="2"/>
        <v>14235</v>
      </c>
      <c r="X22" s="75">
        <v>1898</v>
      </c>
      <c r="Y22" s="76">
        <f t="shared" si="3"/>
        <v>2895</v>
      </c>
    </row>
    <row r="23" spans="1:25" ht="12.75">
      <c r="A23" s="72">
        <v>10</v>
      </c>
      <c r="B23" s="72">
        <v>8</v>
      </c>
      <c r="C23" s="4" t="s">
        <v>59</v>
      </c>
      <c r="D23" s="4" t="s">
        <v>60</v>
      </c>
      <c r="E23" s="15" t="s">
        <v>51</v>
      </c>
      <c r="F23" s="15" t="s">
        <v>36</v>
      </c>
      <c r="G23" s="37">
        <v>7</v>
      </c>
      <c r="H23" s="37">
        <v>14</v>
      </c>
      <c r="I23" s="24">
        <v>3950</v>
      </c>
      <c r="J23" s="24">
        <v>6617</v>
      </c>
      <c r="K23" s="24">
        <v>776</v>
      </c>
      <c r="L23" s="24">
        <v>1307</v>
      </c>
      <c r="M23" s="64">
        <f t="shared" si="4"/>
        <v>-40.30527429348647</v>
      </c>
      <c r="N23" s="14">
        <f t="shared" si="0"/>
        <v>282.14285714285717</v>
      </c>
      <c r="O23" s="73">
        <v>14</v>
      </c>
      <c r="P23" s="14">
        <v>4679</v>
      </c>
      <c r="Q23" s="14">
        <v>8205</v>
      </c>
      <c r="R23" s="14">
        <v>975</v>
      </c>
      <c r="S23" s="14">
        <v>1712</v>
      </c>
      <c r="T23" s="64">
        <f t="shared" si="5"/>
        <v>-42.97379646556977</v>
      </c>
      <c r="U23" s="75">
        <v>174991</v>
      </c>
      <c r="V23" s="14">
        <f t="shared" si="1"/>
        <v>334.2142857142857</v>
      </c>
      <c r="W23" s="75">
        <f t="shared" si="2"/>
        <v>179670</v>
      </c>
      <c r="X23" s="77">
        <v>38057</v>
      </c>
      <c r="Y23" s="76">
        <f t="shared" si="3"/>
        <v>39032</v>
      </c>
    </row>
    <row r="24" spans="1:25" ht="12.75">
      <c r="A24" s="72">
        <v>11</v>
      </c>
      <c r="B24" s="72">
        <v>9</v>
      </c>
      <c r="C24" s="4" t="s">
        <v>74</v>
      </c>
      <c r="D24" s="4" t="s">
        <v>75</v>
      </c>
      <c r="E24" s="15" t="s">
        <v>46</v>
      </c>
      <c r="F24" s="15" t="s">
        <v>42</v>
      </c>
      <c r="G24" s="37">
        <v>3</v>
      </c>
      <c r="H24" s="37">
        <v>5</v>
      </c>
      <c r="I24" s="24">
        <v>2949</v>
      </c>
      <c r="J24" s="24">
        <v>5769</v>
      </c>
      <c r="K24" s="24">
        <v>562</v>
      </c>
      <c r="L24" s="24">
        <v>1085</v>
      </c>
      <c r="M24" s="64">
        <f t="shared" si="4"/>
        <v>-48.88195527821113</v>
      </c>
      <c r="N24" s="14">
        <f t="shared" si="0"/>
        <v>589.8</v>
      </c>
      <c r="O24" s="73">
        <v>5</v>
      </c>
      <c r="P24" s="14">
        <v>3634</v>
      </c>
      <c r="Q24" s="14">
        <v>7376</v>
      </c>
      <c r="R24" s="14">
        <v>741</v>
      </c>
      <c r="S24" s="14">
        <v>1518</v>
      </c>
      <c r="T24" s="64">
        <f t="shared" si="5"/>
        <v>-50.732104121475054</v>
      </c>
      <c r="U24" s="75">
        <v>19091</v>
      </c>
      <c r="V24" s="14">
        <f t="shared" si="1"/>
        <v>726.8</v>
      </c>
      <c r="W24" s="75">
        <f t="shared" si="2"/>
        <v>22725</v>
      </c>
      <c r="X24" s="77">
        <v>3814</v>
      </c>
      <c r="Y24" s="76">
        <f t="shared" si="3"/>
        <v>4555</v>
      </c>
    </row>
    <row r="25" spans="1:25" ht="12.75" customHeight="1">
      <c r="A25" s="72">
        <v>12</v>
      </c>
      <c r="B25" s="72" t="s">
        <v>48</v>
      </c>
      <c r="C25" s="4" t="s">
        <v>89</v>
      </c>
      <c r="D25" s="4" t="s">
        <v>90</v>
      </c>
      <c r="E25" s="15" t="s">
        <v>46</v>
      </c>
      <c r="F25" s="15" t="s">
        <v>49</v>
      </c>
      <c r="G25" s="37">
        <v>1</v>
      </c>
      <c r="H25" s="37">
        <v>1</v>
      </c>
      <c r="I25" s="24">
        <v>2280</v>
      </c>
      <c r="J25" s="24"/>
      <c r="K25" s="96">
        <v>494</v>
      </c>
      <c r="L25" s="96"/>
      <c r="M25" s="64"/>
      <c r="N25" s="14"/>
      <c r="O25" s="73">
        <v>1</v>
      </c>
      <c r="P25" s="14">
        <v>3319</v>
      </c>
      <c r="Q25" s="14"/>
      <c r="R25" s="24">
        <v>822</v>
      </c>
      <c r="S25" s="24"/>
      <c r="T25" s="64"/>
      <c r="U25" s="101">
        <v>7328</v>
      </c>
      <c r="V25" s="14">
        <f t="shared" si="1"/>
        <v>3319</v>
      </c>
      <c r="W25" s="75">
        <f t="shared" si="2"/>
        <v>10647</v>
      </c>
      <c r="X25" s="75">
        <v>1593</v>
      </c>
      <c r="Y25" s="76">
        <f t="shared" si="3"/>
        <v>2415</v>
      </c>
    </row>
    <row r="26" spans="1:25" ht="12.75" customHeight="1">
      <c r="A26" s="72">
        <v>13</v>
      </c>
      <c r="B26" s="72">
        <v>13</v>
      </c>
      <c r="C26" s="4" t="s">
        <v>65</v>
      </c>
      <c r="D26" s="4" t="s">
        <v>66</v>
      </c>
      <c r="E26" s="15" t="s">
        <v>46</v>
      </c>
      <c r="F26" s="15" t="s">
        <v>47</v>
      </c>
      <c r="G26" s="37">
        <v>5</v>
      </c>
      <c r="H26" s="37">
        <v>4</v>
      </c>
      <c r="I26" s="14">
        <v>1891</v>
      </c>
      <c r="J26" s="14">
        <v>2156</v>
      </c>
      <c r="K26" s="14">
        <v>356</v>
      </c>
      <c r="L26" s="14">
        <v>399</v>
      </c>
      <c r="M26" s="64">
        <f>(I26/J26*100)-100</f>
        <v>-12.291280148422999</v>
      </c>
      <c r="N26" s="14">
        <f aca="true" t="shared" si="6" ref="N26:N33">I26/H26</f>
        <v>472.75</v>
      </c>
      <c r="O26" s="73">
        <v>4</v>
      </c>
      <c r="P26" s="14">
        <v>2429</v>
      </c>
      <c r="Q26" s="14">
        <v>3335</v>
      </c>
      <c r="R26" s="14">
        <v>478</v>
      </c>
      <c r="S26" s="14">
        <v>673</v>
      </c>
      <c r="T26" s="64">
        <f>(P26/Q26*100)-100</f>
        <v>-27.166416791604192</v>
      </c>
      <c r="U26" s="77">
        <v>23446</v>
      </c>
      <c r="V26" s="14">
        <f t="shared" si="1"/>
        <v>607.25</v>
      </c>
      <c r="W26" s="75">
        <f t="shared" si="2"/>
        <v>25875</v>
      </c>
      <c r="X26" s="75">
        <v>4819</v>
      </c>
      <c r="Y26" s="76">
        <f t="shared" si="3"/>
        <v>5297</v>
      </c>
    </row>
    <row r="27" spans="1:25" ht="12.75">
      <c r="A27" s="72">
        <v>14</v>
      </c>
      <c r="B27" s="72">
        <v>12</v>
      </c>
      <c r="C27" s="93" t="s">
        <v>63</v>
      </c>
      <c r="D27" s="93" t="s">
        <v>64</v>
      </c>
      <c r="E27" s="15" t="s">
        <v>46</v>
      </c>
      <c r="F27" s="15" t="s">
        <v>47</v>
      </c>
      <c r="G27" s="37">
        <v>5</v>
      </c>
      <c r="H27" s="37">
        <v>1</v>
      </c>
      <c r="I27" s="24">
        <v>1364</v>
      </c>
      <c r="J27" s="24">
        <v>2395</v>
      </c>
      <c r="K27" s="14">
        <v>289</v>
      </c>
      <c r="L27" s="14">
        <v>507</v>
      </c>
      <c r="M27" s="64">
        <f>(I27/J27*100)-100</f>
        <v>-43.04801670146138</v>
      </c>
      <c r="N27" s="14">
        <f t="shared" si="6"/>
        <v>1364</v>
      </c>
      <c r="O27" s="73">
        <v>1</v>
      </c>
      <c r="P27" s="14">
        <v>2284</v>
      </c>
      <c r="Q27" s="14">
        <v>3748</v>
      </c>
      <c r="R27" s="14">
        <v>493</v>
      </c>
      <c r="S27" s="14">
        <v>811</v>
      </c>
      <c r="T27" s="64">
        <f>(P27/Q27*100)-100</f>
        <v>-39.060832443970114</v>
      </c>
      <c r="U27" s="75">
        <v>15476</v>
      </c>
      <c r="V27" s="14">
        <f t="shared" si="1"/>
        <v>2284</v>
      </c>
      <c r="W27" s="75">
        <f t="shared" si="2"/>
        <v>17760</v>
      </c>
      <c r="X27" s="77">
        <v>3549</v>
      </c>
      <c r="Y27" s="76">
        <f t="shared" si="3"/>
        <v>4042</v>
      </c>
    </row>
    <row r="28" spans="1:25" ht="12.75">
      <c r="A28" s="72">
        <v>15</v>
      </c>
      <c r="B28" s="72">
        <v>10</v>
      </c>
      <c r="C28" s="4" t="s">
        <v>54</v>
      </c>
      <c r="D28" s="4" t="s">
        <v>54</v>
      </c>
      <c r="E28" s="15" t="s">
        <v>50</v>
      </c>
      <c r="F28" s="15" t="s">
        <v>49</v>
      </c>
      <c r="G28" s="37">
        <v>11</v>
      </c>
      <c r="H28" s="37">
        <v>14</v>
      </c>
      <c r="I28" s="24">
        <v>1591</v>
      </c>
      <c r="J28" s="24">
        <v>3003</v>
      </c>
      <c r="K28" s="14">
        <v>298</v>
      </c>
      <c r="L28" s="14">
        <v>526</v>
      </c>
      <c r="M28" s="64">
        <f>(I28/J28*100)-100</f>
        <v>-47.01964701964702</v>
      </c>
      <c r="N28" s="14">
        <f t="shared" si="6"/>
        <v>113.64285714285714</v>
      </c>
      <c r="O28" s="73">
        <v>14</v>
      </c>
      <c r="P28" s="22">
        <v>1902</v>
      </c>
      <c r="Q28" s="22">
        <v>4572</v>
      </c>
      <c r="R28" s="22">
        <v>359</v>
      </c>
      <c r="S28" s="22">
        <v>815</v>
      </c>
      <c r="T28" s="64">
        <f>(P28/Q28*100)-100</f>
        <v>-58.3989501312336</v>
      </c>
      <c r="U28" s="75">
        <v>550483</v>
      </c>
      <c r="V28" s="14">
        <f t="shared" si="1"/>
        <v>135.85714285714286</v>
      </c>
      <c r="W28" s="75">
        <f t="shared" si="2"/>
        <v>552385</v>
      </c>
      <c r="X28" s="77">
        <v>109932</v>
      </c>
      <c r="Y28" s="76">
        <f t="shared" si="3"/>
        <v>110291</v>
      </c>
    </row>
    <row r="29" spans="1:25" ht="12.75">
      <c r="A29" s="72">
        <v>16</v>
      </c>
      <c r="B29" s="72">
        <v>11</v>
      </c>
      <c r="C29" s="4" t="s">
        <v>57</v>
      </c>
      <c r="D29" s="4" t="s">
        <v>58</v>
      </c>
      <c r="E29" s="15" t="s">
        <v>46</v>
      </c>
      <c r="F29" s="15" t="s">
        <v>47</v>
      </c>
      <c r="G29" s="37">
        <v>8</v>
      </c>
      <c r="H29" s="37">
        <v>7</v>
      </c>
      <c r="I29" s="24">
        <v>1234</v>
      </c>
      <c r="J29" s="24">
        <v>3225</v>
      </c>
      <c r="K29" s="96">
        <v>243</v>
      </c>
      <c r="L29" s="96">
        <v>629</v>
      </c>
      <c r="M29" s="64">
        <f>(I29/J29*100)-100</f>
        <v>-61.736434108527135</v>
      </c>
      <c r="N29" s="14">
        <f t="shared" si="6"/>
        <v>176.28571428571428</v>
      </c>
      <c r="O29" s="37">
        <v>7</v>
      </c>
      <c r="P29" s="22">
        <v>1651</v>
      </c>
      <c r="Q29" s="22">
        <v>4377</v>
      </c>
      <c r="R29" s="22">
        <v>344</v>
      </c>
      <c r="S29" s="22">
        <v>875</v>
      </c>
      <c r="T29" s="64">
        <f>(P29/Q29*100)-100</f>
        <v>-62.28010052547407</v>
      </c>
      <c r="U29" s="75">
        <v>82103</v>
      </c>
      <c r="V29" s="14">
        <f t="shared" si="1"/>
        <v>235.85714285714286</v>
      </c>
      <c r="W29" s="75">
        <f t="shared" si="2"/>
        <v>83754</v>
      </c>
      <c r="X29" s="77">
        <v>15668</v>
      </c>
      <c r="Y29" s="76">
        <f t="shared" si="3"/>
        <v>16012</v>
      </c>
    </row>
    <row r="30" spans="1:25" ht="12.75">
      <c r="A30" s="72">
        <v>17</v>
      </c>
      <c r="B30" s="72" t="s">
        <v>48</v>
      </c>
      <c r="C30" s="4" t="s">
        <v>88</v>
      </c>
      <c r="D30" s="4" t="s">
        <v>88</v>
      </c>
      <c r="E30" s="15" t="s">
        <v>46</v>
      </c>
      <c r="F30" s="15" t="s">
        <v>36</v>
      </c>
      <c r="G30" s="37">
        <v>1</v>
      </c>
      <c r="H30" s="37">
        <v>7</v>
      </c>
      <c r="I30" s="24">
        <v>728</v>
      </c>
      <c r="J30" s="24"/>
      <c r="K30" s="14">
        <v>133</v>
      </c>
      <c r="L30" s="14"/>
      <c r="M30" s="64"/>
      <c r="N30" s="14">
        <f t="shared" si="6"/>
        <v>104</v>
      </c>
      <c r="O30" s="73">
        <v>7</v>
      </c>
      <c r="P30" s="22">
        <v>1377</v>
      </c>
      <c r="Q30" s="22"/>
      <c r="R30" s="22">
        <v>307</v>
      </c>
      <c r="S30" s="22"/>
      <c r="T30" s="64"/>
      <c r="U30" s="75"/>
      <c r="V30" s="14">
        <f t="shared" si="1"/>
        <v>196.71428571428572</v>
      </c>
      <c r="W30" s="75">
        <f t="shared" si="2"/>
        <v>1377</v>
      </c>
      <c r="X30" s="75"/>
      <c r="Y30" s="76">
        <f t="shared" si="3"/>
        <v>307</v>
      </c>
    </row>
    <row r="31" spans="1:25" ht="12.75">
      <c r="A31" s="72">
        <v>18</v>
      </c>
      <c r="B31" s="72">
        <v>15</v>
      </c>
      <c r="C31" s="95" t="s">
        <v>55</v>
      </c>
      <c r="D31" s="4" t="s">
        <v>56</v>
      </c>
      <c r="E31" s="15" t="s">
        <v>46</v>
      </c>
      <c r="F31" s="15" t="s">
        <v>42</v>
      </c>
      <c r="G31" s="37">
        <v>9</v>
      </c>
      <c r="H31" s="37">
        <v>11</v>
      </c>
      <c r="I31" s="24">
        <v>789</v>
      </c>
      <c r="J31" s="24">
        <v>1803</v>
      </c>
      <c r="K31" s="98">
        <v>156</v>
      </c>
      <c r="L31" s="98">
        <v>397</v>
      </c>
      <c r="M31" s="64">
        <f>(I31/J31*100)-100</f>
        <v>-56.239600665557404</v>
      </c>
      <c r="N31" s="14">
        <f t="shared" si="6"/>
        <v>71.72727272727273</v>
      </c>
      <c r="O31" s="38">
        <v>11</v>
      </c>
      <c r="P31" s="14">
        <v>1217</v>
      </c>
      <c r="Q31" s="14">
        <v>2435</v>
      </c>
      <c r="R31" s="14">
        <v>277</v>
      </c>
      <c r="S31" s="14">
        <v>543</v>
      </c>
      <c r="T31" s="64">
        <f>(P31/Q31*100)-100</f>
        <v>-50.02053388090349</v>
      </c>
      <c r="U31" s="94">
        <v>283875</v>
      </c>
      <c r="V31" s="14">
        <f t="shared" si="1"/>
        <v>110.63636363636364</v>
      </c>
      <c r="W31" s="75">
        <f t="shared" si="2"/>
        <v>285092</v>
      </c>
      <c r="X31" s="75">
        <v>60285</v>
      </c>
      <c r="Y31" s="76">
        <f t="shared" si="3"/>
        <v>60562</v>
      </c>
    </row>
    <row r="32" spans="1:25" ht="12.75">
      <c r="A32" s="72">
        <v>19</v>
      </c>
      <c r="B32" s="72">
        <v>16</v>
      </c>
      <c r="C32" s="4" t="s">
        <v>52</v>
      </c>
      <c r="D32" s="4" t="s">
        <v>53</v>
      </c>
      <c r="E32" s="15" t="s">
        <v>50</v>
      </c>
      <c r="F32" s="15" t="s">
        <v>49</v>
      </c>
      <c r="G32" s="37">
        <v>13</v>
      </c>
      <c r="H32" s="37">
        <v>14</v>
      </c>
      <c r="I32" s="14">
        <v>721</v>
      </c>
      <c r="J32" s="14">
        <v>1283</v>
      </c>
      <c r="K32" s="22">
        <v>188</v>
      </c>
      <c r="L32" s="22">
        <v>283</v>
      </c>
      <c r="M32" s="64">
        <f>(I32/J32*100)-100</f>
        <v>-43.803585346843334</v>
      </c>
      <c r="N32" s="14">
        <f t="shared" si="6"/>
        <v>51.5</v>
      </c>
      <c r="O32" s="37">
        <v>14</v>
      </c>
      <c r="P32" s="22">
        <v>721</v>
      </c>
      <c r="Q32" s="22">
        <v>1386</v>
      </c>
      <c r="R32" s="22">
        <v>188</v>
      </c>
      <c r="S32" s="22">
        <v>304</v>
      </c>
      <c r="T32" s="64">
        <f>(P32/Q32*100)-100</f>
        <v>-47.97979797979798</v>
      </c>
      <c r="U32" s="94">
        <v>197286</v>
      </c>
      <c r="V32" s="14">
        <f t="shared" si="1"/>
        <v>51.5</v>
      </c>
      <c r="W32" s="75">
        <f t="shared" si="2"/>
        <v>198007</v>
      </c>
      <c r="X32" s="75">
        <v>43026</v>
      </c>
      <c r="Y32" s="76">
        <f t="shared" si="3"/>
        <v>43214</v>
      </c>
    </row>
    <row r="33" spans="1:25" ht="13.5" thickBot="1">
      <c r="A33" s="72">
        <v>20</v>
      </c>
      <c r="B33" s="72">
        <v>17</v>
      </c>
      <c r="C33" s="4" t="s">
        <v>93</v>
      </c>
      <c r="D33" s="4" t="s">
        <v>94</v>
      </c>
      <c r="E33" s="15" t="s">
        <v>95</v>
      </c>
      <c r="F33" s="15" t="s">
        <v>96</v>
      </c>
      <c r="G33" s="37">
        <v>17</v>
      </c>
      <c r="H33" s="37">
        <v>17</v>
      </c>
      <c r="I33" s="14">
        <v>215</v>
      </c>
      <c r="J33" s="14">
        <v>244</v>
      </c>
      <c r="K33" s="99">
        <v>47</v>
      </c>
      <c r="L33" s="99">
        <v>48</v>
      </c>
      <c r="M33" s="64">
        <f>(I33/J33*100)-100</f>
        <v>-11.885245901639337</v>
      </c>
      <c r="N33" s="14">
        <f t="shared" si="6"/>
        <v>12.647058823529411</v>
      </c>
      <c r="O33" s="38">
        <v>17</v>
      </c>
      <c r="P33" s="14">
        <v>215</v>
      </c>
      <c r="Q33" s="14">
        <v>244</v>
      </c>
      <c r="R33" s="14">
        <v>47</v>
      </c>
      <c r="S33" s="14">
        <v>48</v>
      </c>
      <c r="T33" s="64">
        <f>(P33/Q33*100)-100</f>
        <v>-11.885245901639337</v>
      </c>
      <c r="U33" s="87">
        <v>153536</v>
      </c>
      <c r="V33" s="14">
        <f t="shared" si="1"/>
        <v>12.647058823529411</v>
      </c>
      <c r="W33" s="75">
        <f t="shared" si="2"/>
        <v>153751</v>
      </c>
      <c r="X33" s="87">
        <v>34829</v>
      </c>
      <c r="Y33" s="76">
        <f t="shared" si="3"/>
        <v>34876</v>
      </c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201</v>
      </c>
      <c r="I34" s="31">
        <f>SUM(I14:I33)</f>
        <v>122392</v>
      </c>
      <c r="J34" s="31">
        <v>232940</v>
      </c>
      <c r="K34" s="31">
        <f>SUM(K14:K33)</f>
        <v>22445</v>
      </c>
      <c r="L34" s="31">
        <v>44683</v>
      </c>
      <c r="M34" s="68">
        <f>(I34/J34*100)-100</f>
        <v>-47.45771443290118</v>
      </c>
      <c r="N34" s="32">
        <f>I34/H34</f>
        <v>608.9154228855722</v>
      </c>
      <c r="O34" s="34">
        <f>SUM(O14:O33)</f>
        <v>201</v>
      </c>
      <c r="P34" s="31">
        <f>SUM(P14:P33)</f>
        <v>162671</v>
      </c>
      <c r="Q34" s="31">
        <v>348995</v>
      </c>
      <c r="R34" s="31">
        <f>SUM(R14:R33)</f>
        <v>32117</v>
      </c>
      <c r="S34" s="31">
        <v>70166</v>
      </c>
      <c r="T34" s="68">
        <f>(P34/Q34*100)-100</f>
        <v>-53.38873049757159</v>
      </c>
      <c r="U34" s="78">
        <f>SUM(U14:U33)</f>
        <v>2257319</v>
      </c>
      <c r="V34" s="90">
        <f>P34/O34</f>
        <v>809.3084577114428</v>
      </c>
      <c r="W34" s="92">
        <f>SUM(U34,P34)</f>
        <v>2419990</v>
      </c>
      <c r="X34" s="91">
        <f>SUM(X14:X33)</f>
        <v>454561</v>
      </c>
      <c r="Y34" s="35">
        <f>SUM(Y14:Y33)</f>
        <v>486678</v>
      </c>
    </row>
    <row r="35" spans="9:12" ht="12.75">
      <c r="I35" s="23"/>
      <c r="J35" s="23"/>
      <c r="K35" s="23"/>
      <c r="L35" s="23"/>
    </row>
    <row r="36" ht="12.75">
      <c r="Y36" s="86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4"/>
      <c r="E3" s="84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11 - Jan</v>
      </c>
      <c r="L4" s="20"/>
      <c r="M4" s="62" t="str">
        <f>'WEEKLY COMPETITIVE REPORT'!M4</f>
        <v>13 - Jan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0.7548</v>
      </c>
    </row>
    <row r="5" spans="1:25" s="2" customFormat="1" ht="11.25">
      <c r="A5" s="8"/>
      <c r="B5" s="8"/>
      <c r="C5" s="8" t="s">
        <v>0</v>
      </c>
      <c r="D5" s="8"/>
      <c r="E5" s="85"/>
      <c r="F5" s="8"/>
      <c r="G5" s="3" t="s">
        <v>4</v>
      </c>
      <c r="H5" s="7"/>
      <c r="I5" s="7"/>
      <c r="J5" s="7"/>
      <c r="K5" s="67" t="str">
        <f>'WEEKLY COMPETITIVE REPORT'!K5</f>
        <v>10 - Jan</v>
      </c>
      <c r="L5" s="7"/>
      <c r="M5" s="63" t="str">
        <f>'WEEKLY COMPETITIVE REPORT'!M5</f>
        <v>16 - Jan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2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41290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ANNA KARENINA</v>
      </c>
      <c r="D14" s="4" t="str">
        <f>'WEEKLY COMPETITIVE REPORT'!D14</f>
        <v>ANA KARENINA</v>
      </c>
      <c r="E14" s="4" t="str">
        <f>'WEEKLY COMPETITIVE REPORT'!E14</f>
        <v>UNI</v>
      </c>
      <c r="F14" s="4" t="str">
        <f>'WEEKLY COMPETITIVE REPORT'!F14</f>
        <v>Karantanija</v>
      </c>
      <c r="G14" s="37">
        <f>'WEEKLY COMPETITIVE REPORT'!G14</f>
        <v>1</v>
      </c>
      <c r="H14" s="37">
        <f>'WEEKLY COMPETITIVE REPORT'!H14</f>
        <v>14</v>
      </c>
      <c r="I14" s="14">
        <f>'WEEKLY COMPETITIVE REPORT'!I14/Y4</f>
        <v>24373.34393216746</v>
      </c>
      <c r="J14" s="14">
        <f>'WEEKLY COMPETITIVE REPORT'!J14/Y4</f>
        <v>0</v>
      </c>
      <c r="K14" s="22">
        <f>'WEEKLY COMPETITIVE REPORT'!K14</f>
        <v>3394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1740.9531380119613</v>
      </c>
      <c r="O14" s="37">
        <f>'WEEKLY COMPETITIVE REPORT'!O14</f>
        <v>14</v>
      </c>
      <c r="P14" s="14">
        <f>'WEEKLY COMPETITIVE REPORT'!P14/Y4</f>
        <v>35920.77371489136</v>
      </c>
      <c r="Q14" s="14">
        <f>'WEEKLY COMPETITIVE REPORT'!Q14/Y4</f>
        <v>0</v>
      </c>
      <c r="R14" s="22">
        <f>'WEEKLY COMPETITIVE REPORT'!R14</f>
        <v>5512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1550.0794912559618</v>
      </c>
      <c r="V14" s="14">
        <f aca="true" t="shared" si="1" ref="V14:V20">P14/O14</f>
        <v>2565.7695510636686</v>
      </c>
      <c r="W14" s="25">
        <f aca="true" t="shared" si="2" ref="W14:W20">P14+U14</f>
        <v>37470.85320614732</v>
      </c>
      <c r="X14" s="22">
        <f>'WEEKLY COMPETITIVE REPORT'!X14</f>
        <v>197</v>
      </c>
      <c r="Y14" s="56">
        <f>'WEEKLY COMPETITIVE REPORT'!Y14</f>
        <v>5709</v>
      </c>
    </row>
    <row r="15" spans="1:25" ht="12.75">
      <c r="A15" s="50">
        <v>2</v>
      </c>
      <c r="B15" s="4">
        <f>'WEEKLY COMPETITIVE REPORT'!B15</f>
        <v>2</v>
      </c>
      <c r="C15" s="4" t="str">
        <f>'WEEKLY COMPETITIVE REPORT'!C15</f>
        <v>LIFE OF PI</v>
      </c>
      <c r="D15" s="4" t="str">
        <f>'WEEKLY COMPETITIVE REPORT'!D15</f>
        <v>PIJEVO ŽIVLJENJE</v>
      </c>
      <c r="E15" s="4" t="str">
        <f>'WEEKLY COMPETITIVE REPORT'!E15</f>
        <v>FOX</v>
      </c>
      <c r="F15" s="4" t="str">
        <f>'WEEKLY COMPETITIVE REPORT'!F15</f>
        <v>Blitz</v>
      </c>
      <c r="G15" s="37">
        <f>'WEEKLY COMPETITIVE REPORT'!G15</f>
        <v>4</v>
      </c>
      <c r="H15" s="37">
        <f>'WEEKLY COMPETITIVE REPORT'!H15</f>
        <v>16</v>
      </c>
      <c r="I15" s="14">
        <f>'WEEKLY COMPETITIVE REPORT'!I15/Y4</f>
        <v>22098.569157392685</v>
      </c>
      <c r="J15" s="14">
        <f>'WEEKLY COMPETITIVE REPORT'!J15/Y4</f>
        <v>25926.073131955483</v>
      </c>
      <c r="K15" s="22">
        <f>'WEEKLY COMPETITIVE REPORT'!K15</f>
        <v>2763</v>
      </c>
      <c r="L15" s="22">
        <f>'WEEKLY COMPETITIVE REPORT'!L15</f>
        <v>3207</v>
      </c>
      <c r="M15" s="64">
        <f>'WEEKLY COMPETITIVE REPORT'!M15</f>
        <v>-14.763145791813585</v>
      </c>
      <c r="N15" s="14">
        <f t="shared" si="0"/>
        <v>1381.1605723370428</v>
      </c>
      <c r="O15" s="37">
        <f>'WEEKLY COMPETITIVE REPORT'!O15</f>
        <v>16</v>
      </c>
      <c r="P15" s="14">
        <f>'WEEKLY COMPETITIVE REPORT'!P15/Y4</f>
        <v>29797.297297297297</v>
      </c>
      <c r="Q15" s="14">
        <f>'WEEKLY COMPETITIVE REPORT'!Q15/Y4</f>
        <v>38769.21038685744</v>
      </c>
      <c r="R15" s="22">
        <f>'WEEKLY COMPETITIVE REPORT'!R15</f>
        <v>3982</v>
      </c>
      <c r="S15" s="22">
        <f>'WEEKLY COMPETITIVE REPORT'!S15</f>
        <v>5224</v>
      </c>
      <c r="T15" s="64">
        <f>'WEEKLY COMPETITIVE REPORT'!T15</f>
        <v>-23.141851484810175</v>
      </c>
      <c r="U15" s="14">
        <f>'WEEKLY COMPETITIVE REPORT'!U15/Y4</f>
        <v>162934.55219925806</v>
      </c>
      <c r="V15" s="14">
        <f t="shared" si="1"/>
        <v>1862.331081081081</v>
      </c>
      <c r="W15" s="25">
        <f t="shared" si="2"/>
        <v>192731.84949655537</v>
      </c>
      <c r="X15" s="22">
        <f>'WEEKLY COMPETITIVE REPORT'!X15</f>
        <v>22359</v>
      </c>
      <c r="Y15" s="56">
        <f>'WEEKLY COMPETITIVE REPORT'!Y15</f>
        <v>26341</v>
      </c>
    </row>
    <row r="16" spans="1:25" ht="12.75">
      <c r="A16" s="50">
        <v>3</v>
      </c>
      <c r="B16" s="4">
        <f>'WEEKLY COMPETITIVE REPORT'!B16</f>
        <v>1</v>
      </c>
      <c r="C16" s="4" t="str">
        <f>'WEEKLY COMPETITIVE REPORT'!C16</f>
        <v>HOBBIT: AN UNEXPECTED JOURNEY</v>
      </c>
      <c r="D16" s="4" t="str">
        <f>'WEEKLY COMPETITIVE REPORT'!D16</f>
        <v>HOBIT: NEPRIČAKOVANO POTOVANJE</v>
      </c>
      <c r="E16" s="4" t="str">
        <f>'WEEKLY COMPETITIVE REPORT'!E16</f>
        <v>IND</v>
      </c>
      <c r="F16" s="4" t="str">
        <f>'WEEKLY COMPETITIVE REPORT'!F16</f>
        <v>Blitz</v>
      </c>
      <c r="G16" s="37">
        <f>'WEEKLY COMPETITIVE REPORT'!G16</f>
        <v>5</v>
      </c>
      <c r="H16" s="37">
        <f>'WEEKLY COMPETITIVE REPORT'!H16</f>
        <v>26</v>
      </c>
      <c r="I16" s="14">
        <f>'WEEKLY COMPETITIVE REPORT'!I16/Y4</f>
        <v>21033.386327503973</v>
      </c>
      <c r="J16" s="14">
        <f>'WEEKLY COMPETITIVE REPORT'!J16/Y4</f>
        <v>36216.21621621621</v>
      </c>
      <c r="K16" s="22">
        <f>'WEEKLY COMPETITIVE REPORT'!K16</f>
        <v>2665</v>
      </c>
      <c r="L16" s="22">
        <f>'WEEKLY COMPETITIVE REPORT'!L16</f>
        <v>4539</v>
      </c>
      <c r="M16" s="64">
        <f>'WEEKLY COMPETITIVE REPORT'!M16</f>
        <v>-41.922739244951714</v>
      </c>
      <c r="N16" s="14">
        <f t="shared" si="0"/>
        <v>808.9763972116913</v>
      </c>
      <c r="O16" s="37">
        <f>'WEEKLY COMPETITIVE REPORT'!O16</f>
        <v>26</v>
      </c>
      <c r="P16" s="14">
        <f>'WEEKLY COMPETITIVE REPORT'!P16/Y4</f>
        <v>28329.35877053524</v>
      </c>
      <c r="Q16" s="14">
        <f>'WEEKLY COMPETITIVE REPORT'!Q16/Y4</f>
        <v>52710.65182829888</v>
      </c>
      <c r="R16" s="22">
        <f>'WEEKLY COMPETITIVE REPORT'!R16</f>
        <v>3805</v>
      </c>
      <c r="S16" s="22">
        <f>'WEEKLY COMPETITIVE REPORT'!S16</f>
        <v>7127</v>
      </c>
      <c r="T16" s="64">
        <f>'WEEKLY COMPETITIVE REPORT'!T16</f>
        <v>-46.25496405770875</v>
      </c>
      <c r="U16" s="14">
        <f>'WEEKLY COMPETITIVE REPORT'!U16/Y4</f>
        <v>583859.3004769476</v>
      </c>
      <c r="V16" s="14">
        <f t="shared" si="1"/>
        <v>1089.590721943663</v>
      </c>
      <c r="W16" s="25">
        <f t="shared" si="2"/>
        <v>612188.6592474828</v>
      </c>
      <c r="X16" s="22">
        <f>'WEEKLY COMPETITIVE REPORT'!X16</f>
        <v>79408</v>
      </c>
      <c r="Y16" s="56">
        <f>'WEEKLY COMPETITIVE REPORT'!Y16</f>
        <v>83213</v>
      </c>
    </row>
    <row r="17" spans="1:25" ht="12.75">
      <c r="A17" s="50">
        <v>4</v>
      </c>
      <c r="B17" s="4">
        <f>'WEEKLY COMPETITIVE REPORT'!B17</f>
        <v>3</v>
      </c>
      <c r="C17" s="4" t="str">
        <f>'WEEKLY COMPETITIVE REPORT'!C17</f>
        <v>SAMMY'S ADVENTURES 2</v>
      </c>
      <c r="D17" s="4" t="str">
        <f>'WEEKLY COMPETITIVE REPORT'!D17</f>
        <v>SAMOVA PUSTOLOVŠČINA 2</v>
      </c>
      <c r="E17" s="4" t="str">
        <f>'WEEKLY COMPETITIVE REPORT'!E17</f>
        <v>IND</v>
      </c>
      <c r="F17" s="4" t="str">
        <f>'WEEKLY COMPETITIVE REPORT'!F17</f>
        <v>Blitz</v>
      </c>
      <c r="G17" s="37">
        <f>'WEEKLY COMPETITIVE REPORT'!G17</f>
        <v>2</v>
      </c>
      <c r="H17" s="37">
        <f>'WEEKLY COMPETITIVE REPORT'!H17</f>
        <v>15</v>
      </c>
      <c r="I17" s="14">
        <f>'WEEKLY COMPETITIVE REPORT'!I17/Y4</f>
        <v>22877.58346581876</v>
      </c>
      <c r="J17" s="14">
        <f>'WEEKLY COMPETITIVE REPORT'!J17/Y4</f>
        <v>21322.204557498673</v>
      </c>
      <c r="K17" s="22">
        <f>'WEEKLY COMPETITIVE REPORT'!K17</f>
        <v>3289</v>
      </c>
      <c r="L17" s="22">
        <f>'WEEKLY COMPETITIVE REPORT'!L17</f>
        <v>3161</v>
      </c>
      <c r="M17" s="64">
        <f>'WEEKLY COMPETITIVE REPORT'!M17</f>
        <v>7.294643966695659</v>
      </c>
      <c r="N17" s="14">
        <f t="shared" si="0"/>
        <v>1525.172231054584</v>
      </c>
      <c r="O17" s="37">
        <f>'WEEKLY COMPETITIVE REPORT'!O17</f>
        <v>15</v>
      </c>
      <c r="P17" s="14">
        <f>'WEEKLY COMPETITIVE REPORT'!P17/Y4</f>
        <v>27808.69104398516</v>
      </c>
      <c r="Q17" s="14">
        <f>'WEEKLY COMPETITIVE REPORT'!Q17/Y4</f>
        <v>30855.855855855854</v>
      </c>
      <c r="R17" s="22">
        <f>'WEEKLY COMPETITIVE REPORT'!R17</f>
        <v>4287</v>
      </c>
      <c r="S17" s="22">
        <f>'WEEKLY COMPETITIVE REPORT'!S17</f>
        <v>4769</v>
      </c>
      <c r="T17" s="64">
        <f>'WEEKLY COMPETITIVE REPORT'!T17</f>
        <v>-9.875483039931297</v>
      </c>
      <c r="U17" s="14">
        <f>'WEEKLY COMPETITIVE REPORT'!U17/Y4</f>
        <v>30855.855855855854</v>
      </c>
      <c r="V17" s="14">
        <f t="shared" si="1"/>
        <v>1853.9127362656773</v>
      </c>
      <c r="W17" s="25">
        <f t="shared" si="2"/>
        <v>58664.546899841014</v>
      </c>
      <c r="X17" s="22">
        <f>'WEEKLY COMPETITIVE REPORT'!X17</f>
        <v>4769</v>
      </c>
      <c r="Y17" s="56">
        <f>'WEEKLY COMPETITIVE REPORT'!Y17</f>
        <v>9056</v>
      </c>
    </row>
    <row r="18" spans="1:25" ht="13.5" customHeight="1">
      <c r="A18" s="50">
        <v>5</v>
      </c>
      <c r="B18" s="4" t="str">
        <f>'WEEKLY COMPETITIVE REPORT'!B18</f>
        <v>New</v>
      </c>
      <c r="C18" s="4" t="str">
        <f>'WEEKLY COMPETITIVE REPORT'!C18</f>
        <v>PARENTAL GUIDANCE</v>
      </c>
      <c r="D18" s="4" t="str">
        <f>'WEEKLY COMPETITIVE REPORT'!D18</f>
        <v>BREZ NADZORA STARŠEV</v>
      </c>
      <c r="E18" s="4" t="str">
        <f>'WEEKLY COMPETITIVE REPORT'!E18</f>
        <v>FOX</v>
      </c>
      <c r="F18" s="4" t="str">
        <f>'WEEKLY COMPETITIVE REPORT'!F18</f>
        <v>Blitz</v>
      </c>
      <c r="G18" s="37">
        <f>'WEEKLY COMPETITIVE REPORT'!G18</f>
        <v>1</v>
      </c>
      <c r="H18" s="37">
        <f>'WEEKLY COMPETITIVE REPORT'!H18</f>
        <v>6</v>
      </c>
      <c r="I18" s="14">
        <f>'WEEKLY COMPETITIVE REPORT'!I18/Y4</f>
        <v>15268.945416004239</v>
      </c>
      <c r="J18" s="14">
        <f>'WEEKLY COMPETITIVE REPORT'!J18/Y4</f>
        <v>0</v>
      </c>
      <c r="K18" s="22">
        <f>'WEEKLY COMPETITIVE REPORT'!K18</f>
        <v>2246</v>
      </c>
      <c r="L18" s="22">
        <f>'WEEKLY COMPETITIVE REPORT'!L18</f>
        <v>0</v>
      </c>
      <c r="M18" s="64">
        <f>'WEEKLY COMPETITIVE REPORT'!M18</f>
        <v>0</v>
      </c>
      <c r="N18" s="14">
        <f t="shared" si="0"/>
        <v>2544.8242360007066</v>
      </c>
      <c r="O18" s="37">
        <f>'WEEKLY COMPETITIVE REPORT'!O18</f>
        <v>6</v>
      </c>
      <c r="P18" s="14">
        <f>'WEEKLY COMPETITIVE REPORT'!P18/Y4</f>
        <v>19007.684154742976</v>
      </c>
      <c r="Q18" s="14">
        <f>'WEEKLY COMPETITIVE REPORT'!Q18/Y4</f>
        <v>0</v>
      </c>
      <c r="R18" s="22">
        <f>'WEEKLY COMPETITIVE REPORT'!R18</f>
        <v>3007</v>
      </c>
      <c r="S18" s="22">
        <f>'WEEKLY COMPETITIVE REPORT'!S18</f>
        <v>0</v>
      </c>
      <c r="T18" s="64">
        <f>'WEEKLY COMPETITIVE REPORT'!T18</f>
        <v>0</v>
      </c>
      <c r="U18" s="14">
        <f>'WEEKLY COMPETITIVE REPORT'!U18/Y4</f>
        <v>0</v>
      </c>
      <c r="V18" s="14">
        <f t="shared" si="1"/>
        <v>3167.9473591238293</v>
      </c>
      <c r="W18" s="25">
        <f t="shared" si="2"/>
        <v>19007.684154742976</v>
      </c>
      <c r="X18" s="22">
        <f>'WEEKLY COMPETITIVE REPORT'!X18</f>
        <v>0</v>
      </c>
      <c r="Y18" s="56">
        <f>'WEEKLY COMPETITIVE REPORT'!Y18</f>
        <v>3007</v>
      </c>
    </row>
    <row r="19" spans="1:25" ht="12.75">
      <c r="A19" s="50">
        <v>6</v>
      </c>
      <c r="B19" s="4">
        <f>'WEEKLY COMPETITIVE REPORT'!B19</f>
        <v>4</v>
      </c>
      <c r="C19" s="4" t="str">
        <f>'WEEKLY COMPETITIVE REPORT'!C19</f>
        <v>THIS IS 40</v>
      </c>
      <c r="D19" s="4" t="str">
        <f>'WEEKLY COMPETITIVE REPORT'!D19</f>
        <v>TO SO 40</v>
      </c>
      <c r="E19" s="4" t="str">
        <f>'WEEKLY COMPETITIVE REPORT'!E19</f>
        <v>UNI</v>
      </c>
      <c r="F19" s="4" t="str">
        <f>'WEEKLY COMPETITIVE REPORT'!F19</f>
        <v>Karantanija</v>
      </c>
      <c r="G19" s="37">
        <f>'WEEKLY COMPETITIVE REPORT'!G19</f>
        <v>4</v>
      </c>
      <c r="H19" s="37">
        <f>'WEEKLY COMPETITIVE REPORT'!H19</f>
        <v>11</v>
      </c>
      <c r="I19" s="14">
        <f>'WEEKLY COMPETITIVE REPORT'!I19/Y4</f>
        <v>13240.59353471118</v>
      </c>
      <c r="J19" s="14">
        <f>'WEEKLY COMPETITIVE REPORT'!J19/Y4</f>
        <v>19062.003179650237</v>
      </c>
      <c r="K19" s="22">
        <f>'WEEKLY COMPETITIVE REPORT'!K19</f>
        <v>1791</v>
      </c>
      <c r="L19" s="22">
        <f>'WEEKLY COMPETITIVE REPORT'!L19</f>
        <v>2650</v>
      </c>
      <c r="M19" s="64">
        <f>'WEEKLY COMPETITIVE REPORT'!M19</f>
        <v>-30.53933833750348</v>
      </c>
      <c r="N19" s="14">
        <f t="shared" si="0"/>
        <v>1203.69032133738</v>
      </c>
      <c r="O19" s="37">
        <f>'WEEKLY COMPETITIVE REPORT'!O19</f>
        <v>11</v>
      </c>
      <c r="P19" s="14">
        <f>'WEEKLY COMPETITIVE REPORT'!P19/Y4</f>
        <v>16822.999470058294</v>
      </c>
      <c r="Q19" s="14">
        <f>'WEEKLY COMPETITIVE REPORT'!Q19/Y4</f>
        <v>26229.464758876522</v>
      </c>
      <c r="R19" s="22">
        <f>'WEEKLY COMPETITIVE REPORT'!R19</f>
        <v>2433</v>
      </c>
      <c r="S19" s="22">
        <f>'WEEKLY COMPETITIVE REPORT'!S19</f>
        <v>4030</v>
      </c>
      <c r="T19" s="64">
        <f>'WEEKLY COMPETITIVE REPORT'!T19</f>
        <v>-35.86220830386908</v>
      </c>
      <c r="U19" s="14">
        <f>'WEEKLY COMPETITIVE REPORT'!U19/Y4</f>
        <v>123318.75993640699</v>
      </c>
      <c r="V19" s="14">
        <f t="shared" si="1"/>
        <v>1529.3635881871176</v>
      </c>
      <c r="W19" s="25">
        <f t="shared" si="2"/>
        <v>140141.75940646528</v>
      </c>
      <c r="X19" s="22">
        <f>'WEEKLY COMPETITIVE REPORT'!X19</f>
        <v>18556</v>
      </c>
      <c r="Y19" s="56">
        <f>'WEEKLY COMPETITIVE REPORT'!Y19</f>
        <v>20989</v>
      </c>
    </row>
    <row r="20" spans="1:25" ht="12.75">
      <c r="A20" s="51">
        <v>7</v>
      </c>
      <c r="B20" s="4">
        <f>'WEEKLY COMPETITIVE REPORT'!B20</f>
        <v>5</v>
      </c>
      <c r="C20" s="4" t="str">
        <f>'WEEKLY COMPETITIVE REPORT'!C20</f>
        <v>JACK REACHER</v>
      </c>
      <c r="D20" s="4" t="str">
        <f>'WEEKLY COMPETITIVE REPORT'!D20</f>
        <v>JACK REACHER</v>
      </c>
      <c r="E20" s="4" t="str">
        <f>'WEEKLY COMPETITIVE REPORT'!E20</f>
        <v>PAR</v>
      </c>
      <c r="F20" s="4" t="str">
        <f>'WEEKLY COMPETITIVE REPORT'!F20</f>
        <v>Karantanija</v>
      </c>
      <c r="G20" s="37">
        <f>'WEEKLY COMPETITIVE REPORT'!G20</f>
        <v>3</v>
      </c>
      <c r="H20" s="37">
        <f>'WEEKLY COMPETITIVE REPORT'!H20</f>
        <v>9</v>
      </c>
      <c r="I20" s="14">
        <f>'WEEKLY COMPETITIVE REPORT'!I20/Y4</f>
        <v>10158.982511923688</v>
      </c>
      <c r="J20" s="14">
        <f>'WEEKLY COMPETITIVE REPORT'!J20/Y4</f>
        <v>15230.524642289347</v>
      </c>
      <c r="K20" s="22">
        <f>'WEEKLY COMPETITIVE REPORT'!K20</f>
        <v>1382</v>
      </c>
      <c r="L20" s="22">
        <f>'WEEKLY COMPETITIVE REPORT'!L20</f>
        <v>2097</v>
      </c>
      <c r="M20" s="64">
        <f>'WEEKLY COMPETITIVE REPORT'!M20</f>
        <v>-33.29853862212944</v>
      </c>
      <c r="N20" s="14">
        <f t="shared" si="0"/>
        <v>1128.7758346581877</v>
      </c>
      <c r="O20" s="37">
        <f>'WEEKLY COMPETITIVE REPORT'!O20</f>
        <v>9</v>
      </c>
      <c r="P20" s="14">
        <f>'WEEKLY COMPETITIVE REPORT'!P20/Y4</f>
        <v>13668.52146263911</v>
      </c>
      <c r="Q20" s="14">
        <f>'WEEKLY COMPETITIVE REPORT'!Q20/Y4</f>
        <v>21569.95230524642</v>
      </c>
      <c r="R20" s="22">
        <f>'WEEKLY COMPETITIVE REPORT'!R20</f>
        <v>2051</v>
      </c>
      <c r="S20" s="22">
        <f>'WEEKLY COMPETITIVE REPORT'!S20</f>
        <v>3275</v>
      </c>
      <c r="T20" s="64">
        <f>'WEEKLY COMPETITIVE REPORT'!T20</f>
        <v>-36.63165653215405</v>
      </c>
      <c r="U20" s="14">
        <f>'WEEKLY COMPETITIVE REPORT'!U20/Y4</f>
        <v>64411.76470588235</v>
      </c>
      <c r="V20" s="14">
        <f t="shared" si="1"/>
        <v>1518.7246069599012</v>
      </c>
      <c r="W20" s="25">
        <f t="shared" si="2"/>
        <v>78080.28616852146</v>
      </c>
      <c r="X20" s="22">
        <f>'WEEKLY COMPETITIVE REPORT'!X20</f>
        <v>9714</v>
      </c>
      <c r="Y20" s="56">
        <f>'WEEKLY COMPETITIVE REPORT'!Y20</f>
        <v>11765</v>
      </c>
    </row>
    <row r="21" spans="1:25" ht="12.75">
      <c r="A21" s="50">
        <v>8</v>
      </c>
      <c r="B21" s="4">
        <f>'WEEKLY COMPETITIVE REPORT'!B21</f>
        <v>6</v>
      </c>
      <c r="C21" s="4" t="str">
        <f>'WEEKLY COMPETITIVE REPORT'!C21</f>
        <v>7 PSYCHOPATHS</v>
      </c>
      <c r="D21" s="4" t="str">
        <f>'WEEKLY COMPETITIVE REPORT'!D21</f>
        <v>SEDEM PSIHOPATOV IN SHIH TZU</v>
      </c>
      <c r="E21" s="4" t="str">
        <f>'WEEKLY COMPETITIVE REPORT'!E21</f>
        <v>IND</v>
      </c>
      <c r="F21" s="4" t="str">
        <f>'WEEKLY COMPETITIVE REPORT'!F21</f>
        <v>Cinemania</v>
      </c>
      <c r="G21" s="37">
        <f>'WEEKLY COMPETITIVE REPORT'!G21</f>
        <v>2</v>
      </c>
      <c r="H21" s="37">
        <f>'WEEKLY COMPETITIVE REPORT'!H21</f>
        <v>4</v>
      </c>
      <c r="I21" s="14">
        <f>'WEEKLY COMPETITIVE REPORT'!I21/Y4</f>
        <v>4679.3852676205615</v>
      </c>
      <c r="J21" s="14">
        <f>'WEEKLY COMPETITIVE REPORT'!J21/Y4</f>
        <v>9277.954425013248</v>
      </c>
      <c r="K21" s="22">
        <f>'WEEKLY COMPETITIVE REPORT'!K21</f>
        <v>676</v>
      </c>
      <c r="L21" s="22">
        <f>'WEEKLY COMPETITIVE REPORT'!L21</f>
        <v>1289</v>
      </c>
      <c r="M21" s="64">
        <f>'WEEKLY COMPETITIVE REPORT'!M21</f>
        <v>-49.564472368984724</v>
      </c>
      <c r="N21" s="14">
        <f aca="true" t="shared" si="3" ref="N21:N33">I21/H21</f>
        <v>1169.8463169051404</v>
      </c>
      <c r="O21" s="37">
        <f>'WEEKLY COMPETITIVE REPORT'!O21</f>
        <v>4</v>
      </c>
      <c r="P21" s="14">
        <f>'WEEKLY COMPETITIVE REPORT'!P21/Y4</f>
        <v>6577.901430842607</v>
      </c>
      <c r="Q21" s="14">
        <f>'WEEKLY COMPETITIVE REPORT'!Q21/Y4</f>
        <v>12322.469528351881</v>
      </c>
      <c r="R21" s="22">
        <f>'WEEKLY COMPETITIVE REPORT'!R21</f>
        <v>1012</v>
      </c>
      <c r="S21" s="22">
        <f>'WEEKLY COMPETITIVE REPORT'!S21</f>
        <v>1852</v>
      </c>
      <c r="T21" s="64">
        <f>'WEEKLY COMPETITIVE REPORT'!T21</f>
        <v>-46.61864315664982</v>
      </c>
      <c r="U21" s="14">
        <f>'WEEKLY COMPETITIVE REPORT'!U21/Y4</f>
        <v>14002.384737678854</v>
      </c>
      <c r="V21" s="14">
        <f aca="true" t="shared" si="4" ref="V21:V33">P21/O21</f>
        <v>1644.4753577106517</v>
      </c>
      <c r="W21" s="25">
        <f aca="true" t="shared" si="5" ref="W21:W33">P21+U21</f>
        <v>20580.28616852146</v>
      </c>
      <c r="X21" s="22">
        <f>'WEEKLY COMPETITIVE REPORT'!X21</f>
        <v>2088</v>
      </c>
      <c r="Y21" s="56">
        <f>'WEEKLY COMPETITIVE REPORT'!Y21</f>
        <v>3100</v>
      </c>
    </row>
    <row r="22" spans="1:25" ht="12.75">
      <c r="A22" s="50">
        <v>9</v>
      </c>
      <c r="B22" s="4">
        <f>'WEEKLY COMPETITIVE REPORT'!B22</f>
        <v>7</v>
      </c>
      <c r="C22" s="4" t="str">
        <f>'WEEKLY COMPETITIVE REPORT'!C22</f>
        <v>IMPOSSIBLE</v>
      </c>
      <c r="D22" s="4" t="str">
        <f>'WEEKLY COMPETITIVE REPORT'!D22</f>
        <v>NEMOGOČE</v>
      </c>
      <c r="E22" s="4" t="str">
        <f>'WEEKLY COMPETITIVE REPORT'!E22</f>
        <v>IND</v>
      </c>
      <c r="F22" s="4" t="str">
        <f>'WEEKLY COMPETITIVE REPORT'!F22</f>
        <v>Blitz</v>
      </c>
      <c r="G22" s="37">
        <f>'WEEKLY COMPETITIVE REPORT'!G22</f>
        <v>2</v>
      </c>
      <c r="H22" s="37">
        <f>'WEEKLY COMPETITIVE REPORT'!H22</f>
        <v>5</v>
      </c>
      <c r="I22" s="14">
        <f>'WEEKLY COMPETITIVE REPORT'!I22/Y4</f>
        <v>4954.954954954955</v>
      </c>
      <c r="J22" s="14">
        <f>'WEEKLY COMPETITIVE REPORT'!J22/Y4</f>
        <v>8865.92474827769</v>
      </c>
      <c r="K22" s="22">
        <f>'WEEKLY COMPETITIVE REPORT'!K22</f>
        <v>697</v>
      </c>
      <c r="L22" s="22">
        <f>'WEEKLY COMPETITIVE REPORT'!L22</f>
        <v>1242</v>
      </c>
      <c r="M22" s="64">
        <f>'WEEKLY COMPETITIVE REPORT'!M22</f>
        <v>-44.11237298266587</v>
      </c>
      <c r="N22" s="14">
        <f t="shared" si="3"/>
        <v>990.9909909909909</v>
      </c>
      <c r="O22" s="37">
        <f>'WEEKLY COMPETITIVE REPORT'!O22</f>
        <v>5</v>
      </c>
      <c r="P22" s="14">
        <f>'WEEKLY COMPETITIVE REPORT'!P22/Y4</f>
        <v>6543.455219925808</v>
      </c>
      <c r="Q22" s="14">
        <f>'WEEKLY COMPETITIVE REPORT'!Q22/Y4</f>
        <v>12315.845257021727</v>
      </c>
      <c r="R22" s="22">
        <f>'WEEKLY COMPETITIVE REPORT'!R22</f>
        <v>997</v>
      </c>
      <c r="S22" s="22">
        <f>'WEEKLY COMPETITIVE REPORT'!S22</f>
        <v>1898</v>
      </c>
      <c r="T22" s="64">
        <f>'WEEKLY COMPETITIVE REPORT'!T22</f>
        <v>-46.869621342512914</v>
      </c>
      <c r="U22" s="14">
        <f>'WEEKLY COMPETITIVE REPORT'!U22/Y4</f>
        <v>12315.845257021727</v>
      </c>
      <c r="V22" s="14">
        <f t="shared" si="4"/>
        <v>1308.6910439851615</v>
      </c>
      <c r="W22" s="25">
        <f t="shared" si="5"/>
        <v>18859.300476947534</v>
      </c>
      <c r="X22" s="22">
        <f>'WEEKLY COMPETITIVE REPORT'!X22</f>
        <v>1898</v>
      </c>
      <c r="Y22" s="56">
        <f>'WEEKLY COMPETITIVE REPORT'!Y22</f>
        <v>2895</v>
      </c>
    </row>
    <row r="23" spans="1:25" ht="12.75">
      <c r="A23" s="50">
        <v>10</v>
      </c>
      <c r="B23" s="4">
        <f>'WEEKLY COMPETITIVE REPORT'!B23</f>
        <v>8</v>
      </c>
      <c r="C23" s="4" t="str">
        <f>'WEEKLY COMPETITIVE REPORT'!C23</f>
        <v>RISE OF THE GUARDIANS</v>
      </c>
      <c r="D23" s="4" t="str">
        <f>'WEEKLY COMPETITIVE REPORT'!D23</f>
        <v>PET LEGEND</v>
      </c>
      <c r="E23" s="4" t="str">
        <f>'WEEKLY COMPETITIVE REPORT'!E23</f>
        <v>PAR</v>
      </c>
      <c r="F23" s="4" t="str">
        <f>'WEEKLY COMPETITIVE REPORT'!F23</f>
        <v>Karantanija</v>
      </c>
      <c r="G23" s="37">
        <f>'WEEKLY COMPETITIVE REPORT'!G23</f>
        <v>7</v>
      </c>
      <c r="H23" s="37">
        <f>'WEEKLY COMPETITIVE REPORT'!H23</f>
        <v>14</v>
      </c>
      <c r="I23" s="14">
        <f>'WEEKLY COMPETITIVE REPORT'!I23/Y4</f>
        <v>5233.1743508214095</v>
      </c>
      <c r="J23" s="14">
        <f>'WEEKLY COMPETITIVE REPORT'!J23/Y4</f>
        <v>8766.560678325384</v>
      </c>
      <c r="K23" s="22">
        <f>'WEEKLY COMPETITIVE REPORT'!K23</f>
        <v>776</v>
      </c>
      <c r="L23" s="22">
        <f>'WEEKLY COMPETITIVE REPORT'!L23</f>
        <v>1307</v>
      </c>
      <c r="M23" s="64">
        <f>'WEEKLY COMPETITIVE REPORT'!M23</f>
        <v>-40.30527429348647</v>
      </c>
      <c r="N23" s="14">
        <f t="shared" si="3"/>
        <v>373.798167915815</v>
      </c>
      <c r="O23" s="37">
        <f>'WEEKLY COMPETITIVE REPORT'!O23</f>
        <v>14</v>
      </c>
      <c r="P23" s="14">
        <f>'WEEKLY COMPETITIVE REPORT'!P23/Y4</f>
        <v>6198.993110757817</v>
      </c>
      <c r="Q23" s="14">
        <f>'WEEKLY COMPETITIVE REPORT'!Q23/Y4</f>
        <v>10870.429252782194</v>
      </c>
      <c r="R23" s="22">
        <f>'WEEKLY COMPETITIVE REPORT'!R23</f>
        <v>975</v>
      </c>
      <c r="S23" s="22">
        <f>'WEEKLY COMPETITIVE REPORT'!S23</f>
        <v>1712</v>
      </c>
      <c r="T23" s="64">
        <f>'WEEKLY COMPETITIVE REPORT'!T23</f>
        <v>-42.97379646556977</v>
      </c>
      <c r="U23" s="14">
        <f>'WEEKLY COMPETITIVE REPORT'!U23/Y4</f>
        <v>231837.5728669846</v>
      </c>
      <c r="V23" s="14">
        <f t="shared" si="4"/>
        <v>442.7852221969869</v>
      </c>
      <c r="W23" s="25">
        <f t="shared" si="5"/>
        <v>238036.56597774243</v>
      </c>
      <c r="X23" s="22">
        <f>'WEEKLY COMPETITIVE REPORT'!X23</f>
        <v>38057</v>
      </c>
      <c r="Y23" s="56">
        <f>'WEEKLY COMPETITIVE REPORT'!Y23</f>
        <v>39032</v>
      </c>
    </row>
    <row r="24" spans="1:25" ht="12.75">
      <c r="A24" s="50">
        <v>11</v>
      </c>
      <c r="B24" s="4">
        <f>'WEEKLY COMPETITIVE REPORT'!B24</f>
        <v>9</v>
      </c>
      <c r="C24" s="4" t="str">
        <f>'WEEKLY COMPETITIVE REPORT'!C24</f>
        <v>GAMBIT</v>
      </c>
      <c r="D24" s="4" t="str">
        <f>'WEEKLY COMPETITIVE REPORT'!D24</f>
        <v>NATEG IN POL</v>
      </c>
      <c r="E24" s="4" t="str">
        <f>'WEEKLY COMPETITIVE REPORT'!E24</f>
        <v>IND</v>
      </c>
      <c r="F24" s="4" t="str">
        <f>'WEEKLY COMPETITIVE REPORT'!F24</f>
        <v>Blitz</v>
      </c>
      <c r="G24" s="37">
        <f>'WEEKLY COMPETITIVE REPORT'!G24</f>
        <v>3</v>
      </c>
      <c r="H24" s="37">
        <f>'WEEKLY COMPETITIVE REPORT'!H24</f>
        <v>5</v>
      </c>
      <c r="I24" s="14">
        <f>'WEEKLY COMPETITIVE REPORT'!I24/Y4</f>
        <v>3906.995230524642</v>
      </c>
      <c r="J24" s="14">
        <f>'WEEKLY COMPETITIVE REPORT'!J24/Y4</f>
        <v>7643.084260731319</v>
      </c>
      <c r="K24" s="22">
        <f>'WEEKLY COMPETITIVE REPORT'!K24</f>
        <v>562</v>
      </c>
      <c r="L24" s="22">
        <f>'WEEKLY COMPETITIVE REPORT'!L24</f>
        <v>1085</v>
      </c>
      <c r="M24" s="64">
        <f>'WEEKLY COMPETITIVE REPORT'!M24</f>
        <v>-48.88195527821113</v>
      </c>
      <c r="N24" s="14">
        <f t="shared" si="3"/>
        <v>781.3990461049284</v>
      </c>
      <c r="O24" s="37">
        <f>'WEEKLY COMPETITIVE REPORT'!O24</f>
        <v>5</v>
      </c>
      <c r="P24" s="14">
        <f>'WEEKLY COMPETITIVE REPORT'!P24/Y4</f>
        <v>4814.5204027556965</v>
      </c>
      <c r="Q24" s="14">
        <f>'WEEKLY COMPETITIVE REPORT'!Q24/Y4</f>
        <v>9772.125066242714</v>
      </c>
      <c r="R24" s="22">
        <f>'WEEKLY COMPETITIVE REPORT'!R24</f>
        <v>741</v>
      </c>
      <c r="S24" s="22">
        <f>'WEEKLY COMPETITIVE REPORT'!S24</f>
        <v>1518</v>
      </c>
      <c r="T24" s="64">
        <f>'WEEKLY COMPETITIVE REPORT'!T24</f>
        <v>-50.732104121475054</v>
      </c>
      <c r="U24" s="14">
        <f>'WEEKLY COMPETITIVE REPORT'!U24/Y4</f>
        <v>25292.792792792792</v>
      </c>
      <c r="V24" s="14">
        <f t="shared" si="4"/>
        <v>962.9040805511393</v>
      </c>
      <c r="W24" s="25">
        <f t="shared" si="5"/>
        <v>30107.31319554849</v>
      </c>
      <c r="X24" s="22">
        <f>'WEEKLY COMPETITIVE REPORT'!X24</f>
        <v>3814</v>
      </c>
      <c r="Y24" s="56">
        <f>'WEEKLY COMPETITIVE REPORT'!Y24</f>
        <v>4555</v>
      </c>
    </row>
    <row r="25" spans="1:25" ht="12.75">
      <c r="A25" s="50">
        <v>12</v>
      </c>
      <c r="B25" s="4" t="str">
        <f>'WEEKLY COMPETITIVE REPORT'!B25</f>
        <v>New</v>
      </c>
      <c r="C25" s="4" t="str">
        <f>'WEEKLY COMPETITIVE REPORT'!C25</f>
        <v>AMOUR</v>
      </c>
      <c r="D25" s="4" t="str">
        <f>'WEEKLY COMPETITIVE REPORT'!D25</f>
        <v>LJUBEZEN</v>
      </c>
      <c r="E25" s="4" t="str">
        <f>'WEEKLY COMPETITIVE REPORT'!E25</f>
        <v>IND</v>
      </c>
      <c r="F25" s="4" t="str">
        <f>'WEEKLY COMPETITIVE REPORT'!F25</f>
        <v>CF</v>
      </c>
      <c r="G25" s="37">
        <f>'WEEKLY COMPETITIVE REPORT'!G25</f>
        <v>1</v>
      </c>
      <c r="H25" s="37">
        <f>'WEEKLY COMPETITIVE REPORT'!H25</f>
        <v>1</v>
      </c>
      <c r="I25" s="14">
        <f>'WEEKLY COMPETITIVE REPORT'!I25/Y4</f>
        <v>3020.6677265500794</v>
      </c>
      <c r="J25" s="14">
        <f>'WEEKLY COMPETITIVE REPORT'!J25/Y4</f>
        <v>0</v>
      </c>
      <c r="K25" s="22">
        <f>'WEEKLY COMPETITIVE REPORT'!K25</f>
        <v>494</v>
      </c>
      <c r="L25" s="22">
        <f>'WEEKLY COMPETITIVE REPORT'!L25</f>
        <v>0</v>
      </c>
      <c r="M25" s="64">
        <f>'WEEKLY COMPETITIVE REPORT'!M25</f>
        <v>0</v>
      </c>
      <c r="N25" s="14">
        <f t="shared" si="3"/>
        <v>3020.6677265500794</v>
      </c>
      <c r="O25" s="37">
        <f>'WEEKLY COMPETITIVE REPORT'!O25</f>
        <v>1</v>
      </c>
      <c r="P25" s="14">
        <f>'WEEKLY COMPETITIVE REPORT'!P25/Y4</f>
        <v>4397.191308956015</v>
      </c>
      <c r="Q25" s="14">
        <f>'WEEKLY COMPETITIVE REPORT'!Q25/Y4</f>
        <v>0</v>
      </c>
      <c r="R25" s="22">
        <f>'WEEKLY COMPETITIVE REPORT'!R25</f>
        <v>822</v>
      </c>
      <c r="S25" s="22">
        <f>'WEEKLY COMPETITIVE REPORT'!S25</f>
        <v>0</v>
      </c>
      <c r="T25" s="64">
        <f>'WEEKLY COMPETITIVE REPORT'!T25</f>
        <v>0</v>
      </c>
      <c r="U25" s="14">
        <f>'WEEKLY COMPETITIVE REPORT'!U25/Y4</f>
        <v>9708.532061473237</v>
      </c>
      <c r="V25" s="14">
        <f t="shared" si="4"/>
        <v>4397.191308956015</v>
      </c>
      <c r="W25" s="25">
        <f t="shared" si="5"/>
        <v>14105.723370429252</v>
      </c>
      <c r="X25" s="22">
        <f>'WEEKLY COMPETITIVE REPORT'!X25</f>
        <v>1593</v>
      </c>
      <c r="Y25" s="56">
        <f>'WEEKLY COMPETITIVE REPORT'!Y25</f>
        <v>2415</v>
      </c>
    </row>
    <row r="26" spans="1:25" ht="12.75" customHeight="1">
      <c r="A26" s="50">
        <v>13</v>
      </c>
      <c r="B26" s="4">
        <f>'WEEKLY COMPETITIVE REPORT'!B26</f>
        <v>13</v>
      </c>
      <c r="C26" s="4" t="str">
        <f>'WEEKLY COMPETITIVE REPORT'!C26</f>
        <v>LOVE IS ALL YOU NEED</v>
      </c>
      <c r="D26" s="4" t="str">
        <f>'WEEKLY COMPETITIVE REPORT'!D26</f>
        <v>LJUBEZEN JE VSE KAR POTREBUJEŠ</v>
      </c>
      <c r="E26" s="4" t="str">
        <f>'WEEKLY COMPETITIVE REPORT'!E26</f>
        <v>IND</v>
      </c>
      <c r="F26" s="4" t="str">
        <f>'WEEKLY COMPETITIVE REPORT'!F26</f>
        <v>Cinemania</v>
      </c>
      <c r="G26" s="37">
        <f>'WEEKLY COMPETITIVE REPORT'!G26</f>
        <v>5</v>
      </c>
      <c r="H26" s="37">
        <f>'WEEKLY COMPETITIVE REPORT'!H26</f>
        <v>4</v>
      </c>
      <c r="I26" s="14">
        <f>'WEEKLY COMPETITIVE REPORT'!I26/Y4</f>
        <v>2505.2994170641227</v>
      </c>
      <c r="J26" s="14">
        <f>'WEEKLY COMPETITIVE REPORT'!J26/Y4</f>
        <v>2856.385797562268</v>
      </c>
      <c r="K26" s="22">
        <f>'WEEKLY COMPETITIVE REPORT'!K26</f>
        <v>356</v>
      </c>
      <c r="L26" s="22">
        <f>'WEEKLY COMPETITIVE REPORT'!L26</f>
        <v>399</v>
      </c>
      <c r="M26" s="64">
        <f>'WEEKLY COMPETITIVE REPORT'!M26</f>
        <v>-12.291280148422999</v>
      </c>
      <c r="N26" s="14">
        <f t="shared" si="3"/>
        <v>626.3248542660307</v>
      </c>
      <c r="O26" s="37">
        <f>'WEEKLY COMPETITIVE REPORT'!O26</f>
        <v>4</v>
      </c>
      <c r="P26" s="14">
        <f>'WEEKLY COMPETITIVE REPORT'!P26/Y4</f>
        <v>3218.071012188659</v>
      </c>
      <c r="Q26" s="14">
        <f>'WEEKLY COMPETITIVE REPORT'!Q26/Y4</f>
        <v>4418.388977212507</v>
      </c>
      <c r="R26" s="22">
        <f>'WEEKLY COMPETITIVE REPORT'!R26</f>
        <v>478</v>
      </c>
      <c r="S26" s="22">
        <f>'WEEKLY COMPETITIVE REPORT'!S26</f>
        <v>673</v>
      </c>
      <c r="T26" s="64">
        <f>'WEEKLY COMPETITIVE REPORT'!T26</f>
        <v>-27.166416791604192</v>
      </c>
      <c r="U26" s="14">
        <f>'WEEKLY COMPETITIVE REPORT'!U26/Y4</f>
        <v>31062.53312135665</v>
      </c>
      <c r="V26" s="14">
        <f t="shared" si="4"/>
        <v>804.5177530471648</v>
      </c>
      <c r="W26" s="25">
        <f t="shared" si="5"/>
        <v>34280.60413354531</v>
      </c>
      <c r="X26" s="22">
        <f>'WEEKLY COMPETITIVE REPORT'!X26</f>
        <v>4819</v>
      </c>
      <c r="Y26" s="56">
        <f>'WEEKLY COMPETITIVE REPORT'!Y26</f>
        <v>5297</v>
      </c>
    </row>
    <row r="27" spans="1:25" ht="12.75" customHeight="1">
      <c r="A27" s="50">
        <v>14</v>
      </c>
      <c r="B27" s="4">
        <f>'WEEKLY COMPETITIVE REPORT'!B27</f>
        <v>12</v>
      </c>
      <c r="C27" s="4" t="str">
        <f>'WEEKLY COMPETITIVE REPORT'!C27</f>
        <v>A ROYAL AFFAIR</v>
      </c>
      <c r="D27" s="4" t="str">
        <f>'WEEKLY COMPETITIVE REPORT'!D27</f>
        <v>KRALJEVSKA AFERA</v>
      </c>
      <c r="E27" s="4" t="str">
        <f>'WEEKLY COMPETITIVE REPORT'!E27</f>
        <v>IND</v>
      </c>
      <c r="F27" s="4" t="str">
        <f>'WEEKLY COMPETITIVE REPORT'!F27</f>
        <v>Cinemania</v>
      </c>
      <c r="G27" s="37">
        <f>'WEEKLY COMPETITIVE REPORT'!G27</f>
        <v>5</v>
      </c>
      <c r="H27" s="37">
        <f>'WEEKLY COMPETITIVE REPORT'!H27</f>
        <v>1</v>
      </c>
      <c r="I27" s="14">
        <f>'WEEKLY COMPETITIVE REPORT'!I27/Y4</f>
        <v>1807.1012188659247</v>
      </c>
      <c r="J27" s="14">
        <f>'WEEKLY COMPETITIVE REPORT'!J27/Y17</f>
        <v>0.2644655477031802</v>
      </c>
      <c r="K27" s="22">
        <f>'WEEKLY COMPETITIVE REPORT'!K27</f>
        <v>289</v>
      </c>
      <c r="L27" s="22">
        <f>'WEEKLY COMPETITIVE REPORT'!L27</f>
        <v>507</v>
      </c>
      <c r="M27" s="64">
        <f>'WEEKLY COMPETITIVE REPORT'!M27</f>
        <v>-43.04801670146138</v>
      </c>
      <c r="N27" s="14">
        <f t="shared" si="3"/>
        <v>1807.1012188659247</v>
      </c>
      <c r="O27" s="37">
        <f>'WEEKLY COMPETITIVE REPORT'!O27</f>
        <v>1</v>
      </c>
      <c r="P27" s="14">
        <f>'WEEKLY COMPETITIVE REPORT'!P27/Y4</f>
        <v>3025.9671436142025</v>
      </c>
      <c r="Q27" s="14">
        <f>'WEEKLY COMPETITIVE REPORT'!Q27/Y17</f>
        <v>0.41386925795053003</v>
      </c>
      <c r="R27" s="22">
        <f>'WEEKLY COMPETITIVE REPORT'!R27</f>
        <v>493</v>
      </c>
      <c r="S27" s="22">
        <f>'WEEKLY COMPETITIVE REPORT'!S27</f>
        <v>811</v>
      </c>
      <c r="T27" s="64">
        <f>'WEEKLY COMPETITIVE REPORT'!T27</f>
        <v>-39.060832443970114</v>
      </c>
      <c r="U27" s="14">
        <f>'WEEKLY COMPETITIVE REPORT'!U27/Y17</f>
        <v>1.7089222614840989</v>
      </c>
      <c r="V27" s="14">
        <f t="shared" si="4"/>
        <v>3025.9671436142025</v>
      </c>
      <c r="W27" s="25">
        <f t="shared" si="5"/>
        <v>3027.6760658756866</v>
      </c>
      <c r="X27" s="22">
        <f>'WEEKLY COMPETITIVE REPORT'!X27</f>
        <v>3549</v>
      </c>
      <c r="Y27" s="56">
        <f>'WEEKLY COMPETITIVE REPORT'!Y27</f>
        <v>4042</v>
      </c>
    </row>
    <row r="28" spans="1:25" ht="12.75">
      <c r="A28" s="50">
        <v>15</v>
      </c>
      <c r="B28" s="4">
        <f>'WEEKLY COMPETITIVE REPORT'!B28</f>
        <v>10</v>
      </c>
      <c r="C28" s="4" t="str">
        <f>'WEEKLY COMPETITIVE REPORT'!C28</f>
        <v>SKYFALL</v>
      </c>
      <c r="D28" s="4" t="str">
        <f>'WEEKLY COMPETITIVE REPORT'!D28</f>
        <v>SKYFALL</v>
      </c>
      <c r="E28" s="4" t="str">
        <f>'WEEKLY COMPETITIVE REPORT'!E28</f>
        <v>SONY</v>
      </c>
      <c r="F28" s="4" t="str">
        <f>'WEEKLY COMPETITIVE REPORT'!F28</f>
        <v>CF</v>
      </c>
      <c r="G28" s="37">
        <f>'WEEKLY COMPETITIVE REPORT'!G28</f>
        <v>11</v>
      </c>
      <c r="H28" s="37">
        <f>'WEEKLY COMPETITIVE REPORT'!H28</f>
        <v>14</v>
      </c>
      <c r="I28" s="14">
        <f>'WEEKLY COMPETITIVE REPORT'!I28/Y4</f>
        <v>2107.843137254902</v>
      </c>
      <c r="J28" s="14">
        <f>'WEEKLY COMPETITIVE REPORT'!J28/Y17</f>
        <v>0.3316033568904594</v>
      </c>
      <c r="K28" s="22">
        <f>'WEEKLY COMPETITIVE REPORT'!K28</f>
        <v>298</v>
      </c>
      <c r="L28" s="22">
        <f>'WEEKLY COMPETITIVE REPORT'!L28</f>
        <v>526</v>
      </c>
      <c r="M28" s="64">
        <f>'WEEKLY COMPETITIVE REPORT'!M28</f>
        <v>-47.01964701964702</v>
      </c>
      <c r="N28" s="14">
        <f t="shared" si="3"/>
        <v>150.56022408963585</v>
      </c>
      <c r="O28" s="37">
        <f>'WEEKLY COMPETITIVE REPORT'!O28</f>
        <v>14</v>
      </c>
      <c r="P28" s="14">
        <f>'WEEKLY COMPETITIVE REPORT'!P28/Y4</f>
        <v>2519.872813990461</v>
      </c>
      <c r="Q28" s="14">
        <f>'WEEKLY COMPETITIVE REPORT'!Q28/Y17</f>
        <v>0.5048586572438163</v>
      </c>
      <c r="R28" s="22">
        <f>'WEEKLY COMPETITIVE REPORT'!R28</f>
        <v>359</v>
      </c>
      <c r="S28" s="22">
        <f>'WEEKLY COMPETITIVE REPORT'!S28</f>
        <v>815</v>
      </c>
      <c r="T28" s="64">
        <f>'WEEKLY COMPETITIVE REPORT'!T28</f>
        <v>-58.3989501312336</v>
      </c>
      <c r="U28" s="14">
        <f>'WEEKLY COMPETITIVE REPORT'!U28/Y17</f>
        <v>60.78655035335689</v>
      </c>
      <c r="V28" s="14">
        <f t="shared" si="4"/>
        <v>179.99091528503294</v>
      </c>
      <c r="W28" s="25">
        <f t="shared" si="5"/>
        <v>2580.6593643438177</v>
      </c>
      <c r="X28" s="22">
        <f>'WEEKLY COMPETITIVE REPORT'!X28</f>
        <v>109932</v>
      </c>
      <c r="Y28" s="56">
        <f>'WEEKLY COMPETITIVE REPORT'!Y28</f>
        <v>110291</v>
      </c>
    </row>
    <row r="29" spans="1:25" ht="12.75">
      <c r="A29" s="50">
        <v>16</v>
      </c>
      <c r="B29" s="4">
        <f>'WEEKLY COMPETITIVE REPORT'!B29</f>
        <v>11</v>
      </c>
      <c r="C29" s="4" t="str">
        <f>'WEEKLY COMPETITIVE REPORT'!C29</f>
        <v>CLOUD ATLAS</v>
      </c>
      <c r="D29" s="4" t="str">
        <f>'WEEKLY COMPETITIVE REPORT'!D29</f>
        <v>ATLAS OBLAKOV</v>
      </c>
      <c r="E29" s="4" t="str">
        <f>'WEEKLY COMPETITIVE REPORT'!E29</f>
        <v>IND</v>
      </c>
      <c r="F29" s="4" t="str">
        <f>'WEEKLY COMPETITIVE REPORT'!F29</f>
        <v>Cinemania</v>
      </c>
      <c r="G29" s="37">
        <f>'WEEKLY COMPETITIVE REPORT'!G29</f>
        <v>8</v>
      </c>
      <c r="H29" s="37">
        <f>'WEEKLY COMPETITIVE REPORT'!H29</f>
        <v>7</v>
      </c>
      <c r="I29" s="14">
        <f>'WEEKLY COMPETITIVE REPORT'!I29/Y4</f>
        <v>1634.870164281929</v>
      </c>
      <c r="J29" s="14">
        <f>'WEEKLY COMPETITIVE REPORT'!J29/Y17</f>
        <v>0.3561174911660777</v>
      </c>
      <c r="K29" s="22">
        <f>'WEEKLY COMPETITIVE REPORT'!K29</f>
        <v>243</v>
      </c>
      <c r="L29" s="22">
        <f>'WEEKLY COMPETITIVE REPORT'!L29</f>
        <v>629</v>
      </c>
      <c r="M29" s="64">
        <f>'WEEKLY COMPETITIVE REPORT'!M29</f>
        <v>-61.736434108527135</v>
      </c>
      <c r="N29" s="14">
        <f t="shared" si="3"/>
        <v>233.55288061170413</v>
      </c>
      <c r="O29" s="37">
        <f>'WEEKLY COMPETITIVE REPORT'!O29</f>
        <v>7</v>
      </c>
      <c r="P29" s="14">
        <f>'WEEKLY COMPETITIVE REPORT'!P29/Y4</f>
        <v>2187.334393216746</v>
      </c>
      <c r="Q29" s="14">
        <f>'WEEKLY COMPETITIVE REPORT'!Q29/Y17</f>
        <v>0.48332597173144876</v>
      </c>
      <c r="R29" s="22">
        <f>'WEEKLY COMPETITIVE REPORT'!R29</f>
        <v>344</v>
      </c>
      <c r="S29" s="22">
        <f>'WEEKLY COMPETITIVE REPORT'!S29</f>
        <v>875</v>
      </c>
      <c r="T29" s="64">
        <f>'WEEKLY COMPETITIVE REPORT'!T29</f>
        <v>-62.28010052547407</v>
      </c>
      <c r="U29" s="14">
        <f>'WEEKLY COMPETITIVE REPORT'!U29/Y4</f>
        <v>108774.50980392157</v>
      </c>
      <c r="V29" s="14">
        <f t="shared" si="4"/>
        <v>312.47634188810656</v>
      </c>
      <c r="W29" s="25">
        <f t="shared" si="5"/>
        <v>110961.84419713831</v>
      </c>
      <c r="X29" s="22">
        <f>'WEEKLY COMPETITIVE REPORT'!X29</f>
        <v>15668</v>
      </c>
      <c r="Y29" s="56">
        <f>'WEEKLY COMPETITIVE REPORT'!Y29</f>
        <v>16012</v>
      </c>
    </row>
    <row r="30" spans="1:25" ht="12.75">
      <c r="A30" s="51">
        <v>17</v>
      </c>
      <c r="B30" s="4" t="str">
        <f>'WEEKLY COMPETITIVE REPORT'!B30</f>
        <v>New</v>
      </c>
      <c r="C30" s="4" t="str">
        <f>'WEEKLY COMPETITIVE REPORT'!C30</f>
        <v>PRELOMNICA</v>
      </c>
      <c r="D30" s="4" t="str">
        <f>'WEEKLY COMPETITIVE REPORT'!D30</f>
        <v>PRELOMNICA</v>
      </c>
      <c r="E30" s="4" t="str">
        <f>'WEEKLY COMPETITIVE REPORT'!E30</f>
        <v>IND</v>
      </c>
      <c r="F30" s="4" t="str">
        <f>'WEEKLY COMPETITIVE REPORT'!F30</f>
        <v>Karantanija</v>
      </c>
      <c r="G30" s="37">
        <f>'WEEKLY COMPETITIVE REPORT'!G30</f>
        <v>1</v>
      </c>
      <c r="H30" s="37">
        <f>'WEEKLY COMPETITIVE REPORT'!H30</f>
        <v>7</v>
      </c>
      <c r="I30" s="14">
        <f>'WEEKLY COMPETITIVE REPORT'!I30/Y4</f>
        <v>964.4939056703762</v>
      </c>
      <c r="J30" s="14">
        <f>'WEEKLY COMPETITIVE REPORT'!J30/Y17</f>
        <v>0</v>
      </c>
      <c r="K30" s="22">
        <f>'WEEKLY COMPETITIVE REPORT'!K30</f>
        <v>133</v>
      </c>
      <c r="L30" s="22">
        <f>'WEEKLY COMPETITIVE REPORT'!L30</f>
        <v>0</v>
      </c>
      <c r="M30" s="64">
        <f>'WEEKLY COMPETITIVE REPORT'!M30</f>
        <v>0</v>
      </c>
      <c r="N30" s="14">
        <f t="shared" si="3"/>
        <v>137.7848436671966</v>
      </c>
      <c r="O30" s="37">
        <f>'WEEKLY COMPETITIVE REPORT'!O30</f>
        <v>7</v>
      </c>
      <c r="P30" s="14">
        <f>'WEEKLY COMPETITIVE REPORT'!P30/Y4</f>
        <v>1824.3243243243242</v>
      </c>
      <c r="Q30" s="14">
        <f>'WEEKLY COMPETITIVE REPORT'!Q30/Y17</f>
        <v>0</v>
      </c>
      <c r="R30" s="22">
        <f>'WEEKLY COMPETITIVE REPORT'!R30</f>
        <v>307</v>
      </c>
      <c r="S30" s="22">
        <f>'WEEKLY COMPETITIVE REPORT'!S30</f>
        <v>0</v>
      </c>
      <c r="T30" s="64">
        <f>'WEEKLY COMPETITIVE REPORT'!T30</f>
        <v>0</v>
      </c>
      <c r="U30" s="14">
        <f>'WEEKLY COMPETITIVE REPORT'!U30/Y4</f>
        <v>0</v>
      </c>
      <c r="V30" s="14">
        <f t="shared" si="4"/>
        <v>260.6177606177606</v>
      </c>
      <c r="W30" s="25">
        <f t="shared" si="5"/>
        <v>1824.3243243243242</v>
      </c>
      <c r="X30" s="22">
        <f>'WEEKLY COMPETITIVE REPORT'!X30</f>
        <v>0</v>
      </c>
      <c r="Y30" s="56">
        <f>'WEEKLY COMPETITIVE REPORT'!Y30</f>
        <v>307</v>
      </c>
    </row>
    <row r="31" spans="1:25" ht="12.75">
      <c r="A31" s="50">
        <v>18</v>
      </c>
      <c r="B31" s="4">
        <f>'WEEKLY COMPETITIVE REPORT'!B31</f>
        <v>15</v>
      </c>
      <c r="C31" s="4" t="str">
        <f>'WEEKLY COMPETITIVE REPORT'!C31</f>
        <v>TWILIGHT SAGA: BREAKING DAWN</v>
      </c>
      <c r="D31" s="4" t="str">
        <f>'WEEKLY COMPETITIVE REPORT'!D31</f>
        <v>SOMRAK SAGA: JUTRANJA ZARJA 2. DEL</v>
      </c>
      <c r="E31" s="4" t="str">
        <f>'WEEKLY COMPETITIVE REPORT'!E31</f>
        <v>IND</v>
      </c>
      <c r="F31" s="4" t="str">
        <f>'WEEKLY COMPETITIVE REPORT'!F31</f>
        <v>Blitz</v>
      </c>
      <c r="G31" s="37">
        <f>'WEEKLY COMPETITIVE REPORT'!G31</f>
        <v>9</v>
      </c>
      <c r="H31" s="37">
        <f>'WEEKLY COMPETITIVE REPORT'!H31</f>
        <v>11</v>
      </c>
      <c r="I31" s="14">
        <f>'WEEKLY COMPETITIVE REPORT'!I31/Y4</f>
        <v>1045.310015898251</v>
      </c>
      <c r="J31" s="14">
        <f>'WEEKLY COMPETITIVE REPORT'!J31/Y17</f>
        <v>0.19909452296819788</v>
      </c>
      <c r="K31" s="22">
        <f>'WEEKLY COMPETITIVE REPORT'!K31</f>
        <v>156</v>
      </c>
      <c r="L31" s="22">
        <f>'WEEKLY COMPETITIVE REPORT'!L31</f>
        <v>397</v>
      </c>
      <c r="M31" s="64">
        <f>'WEEKLY COMPETITIVE REPORT'!M31</f>
        <v>-56.239600665557404</v>
      </c>
      <c r="N31" s="14">
        <f t="shared" si="3"/>
        <v>95.02818326347737</v>
      </c>
      <c r="O31" s="37">
        <f>'WEEKLY COMPETITIVE REPORT'!O31</f>
        <v>11</v>
      </c>
      <c r="P31" s="14">
        <f>'WEEKLY COMPETITIVE REPORT'!P31/Y4</f>
        <v>1612.3476417594063</v>
      </c>
      <c r="Q31" s="14">
        <f>'WEEKLY COMPETITIVE REPORT'!Q31/Y17</f>
        <v>0.2688825088339223</v>
      </c>
      <c r="R31" s="22">
        <f>'WEEKLY COMPETITIVE REPORT'!R31</f>
        <v>277</v>
      </c>
      <c r="S31" s="22">
        <f>'WEEKLY COMPETITIVE REPORT'!S31</f>
        <v>543</v>
      </c>
      <c r="T31" s="64">
        <f>'WEEKLY COMPETITIVE REPORT'!T31</f>
        <v>-50.02053388090349</v>
      </c>
      <c r="U31" s="14">
        <f>'WEEKLY COMPETITIVE REPORT'!U31/Y4</f>
        <v>376093.0047694753</v>
      </c>
      <c r="V31" s="14">
        <f t="shared" si="4"/>
        <v>146.5770583417642</v>
      </c>
      <c r="W31" s="25">
        <f t="shared" si="5"/>
        <v>377705.3524112347</v>
      </c>
      <c r="X31" s="22">
        <f>'WEEKLY COMPETITIVE REPORT'!X31</f>
        <v>60285</v>
      </c>
      <c r="Y31" s="56">
        <f>'WEEKLY COMPETITIVE REPORT'!Y31</f>
        <v>60562</v>
      </c>
    </row>
    <row r="32" spans="1:25" ht="12.75">
      <c r="A32" s="50">
        <v>19</v>
      </c>
      <c r="B32" s="4">
        <f>'WEEKLY COMPETITIVE REPORT'!B32</f>
        <v>16</v>
      </c>
      <c r="C32" s="4" t="str">
        <f>'WEEKLY COMPETITIVE REPORT'!C32</f>
        <v>HOTEL TRANSYLVANIA 3D</v>
      </c>
      <c r="D32" s="4" t="str">
        <f>'WEEKLY COMPETITIVE REPORT'!D32</f>
        <v>HOTEL TRANSILVANIJA 3D</v>
      </c>
      <c r="E32" s="4" t="str">
        <f>'WEEKLY COMPETITIVE REPORT'!E32</f>
        <v>SONY</v>
      </c>
      <c r="F32" s="4" t="str">
        <f>'WEEKLY COMPETITIVE REPORT'!F32</f>
        <v>CF</v>
      </c>
      <c r="G32" s="37">
        <f>'WEEKLY COMPETITIVE REPORT'!G32</f>
        <v>13</v>
      </c>
      <c r="H32" s="37">
        <f>'WEEKLY COMPETITIVE REPORT'!H32</f>
        <v>14</v>
      </c>
      <c r="I32" s="14">
        <f>'WEEKLY COMPETITIVE REPORT'!I32/Y4</f>
        <v>955.2199258081611</v>
      </c>
      <c r="J32" s="14">
        <f>'WEEKLY COMPETITIVE REPORT'!J32/Y17</f>
        <v>0.14167402826855124</v>
      </c>
      <c r="K32" s="22">
        <f>'WEEKLY COMPETITIVE REPORT'!K32</f>
        <v>188</v>
      </c>
      <c r="L32" s="22">
        <f>'WEEKLY COMPETITIVE REPORT'!L32</f>
        <v>283</v>
      </c>
      <c r="M32" s="64">
        <f>'WEEKLY COMPETITIVE REPORT'!M32</f>
        <v>-43.803585346843334</v>
      </c>
      <c r="N32" s="14">
        <f t="shared" si="3"/>
        <v>68.22999470058294</v>
      </c>
      <c r="O32" s="37">
        <f>'WEEKLY COMPETITIVE REPORT'!O32</f>
        <v>14</v>
      </c>
      <c r="P32" s="14">
        <f>'WEEKLY COMPETITIVE REPORT'!P32/Y4</f>
        <v>955.2199258081611</v>
      </c>
      <c r="Q32" s="14">
        <f>'WEEKLY COMPETITIVE REPORT'!Q32/Y17</f>
        <v>0.15304770318021202</v>
      </c>
      <c r="R32" s="22">
        <f>'WEEKLY COMPETITIVE REPORT'!R32</f>
        <v>188</v>
      </c>
      <c r="S32" s="22">
        <f>'WEEKLY COMPETITIVE REPORT'!S32</f>
        <v>304</v>
      </c>
      <c r="T32" s="64">
        <f>'WEEKLY COMPETITIVE REPORT'!T32</f>
        <v>-47.97979797979798</v>
      </c>
      <c r="U32" s="14">
        <f>'WEEKLY COMPETITIVE REPORT'!U32/Y4</f>
        <v>261375.1987281399</v>
      </c>
      <c r="V32" s="14">
        <f t="shared" si="4"/>
        <v>68.22999470058294</v>
      </c>
      <c r="W32" s="25">
        <f t="shared" si="5"/>
        <v>262330.41865394806</v>
      </c>
      <c r="X32" s="22">
        <f>'WEEKLY COMPETITIVE REPORT'!X32</f>
        <v>43026</v>
      </c>
      <c r="Y32" s="56">
        <f>'WEEKLY COMPETITIVE REPORT'!Y32</f>
        <v>43214</v>
      </c>
    </row>
    <row r="33" spans="1:25" ht="13.5" thickBot="1">
      <c r="A33" s="50">
        <v>20</v>
      </c>
      <c r="B33" s="4">
        <f>'WEEKLY COMPETITIVE REPORT'!B33</f>
        <v>17</v>
      </c>
      <c r="C33" s="4" t="str">
        <f>'WEEKLY COMPETITIVE REPORT'!C33</f>
        <v>BRAVE</v>
      </c>
      <c r="D33" s="4" t="str">
        <f>'WEEKLY COMPETITIVE REPORT'!D33</f>
        <v>POGUM</v>
      </c>
      <c r="E33" s="4" t="str">
        <f>'WEEKLY COMPETITIVE REPORT'!E33</f>
        <v>BVI</v>
      </c>
      <c r="F33" s="4" t="str">
        <f>'WEEKLY COMPETITIVE REPORT'!F33</f>
        <v>CENEX</v>
      </c>
      <c r="G33" s="37">
        <f>'WEEKLY COMPETITIVE REPORT'!G33</f>
        <v>17</v>
      </c>
      <c r="H33" s="37">
        <f>'WEEKLY COMPETITIVE REPORT'!H33</f>
        <v>17</v>
      </c>
      <c r="I33" s="14">
        <f>'WEEKLY COMPETITIVE REPORT'!I33/Y4</f>
        <v>284.84366719660835</v>
      </c>
      <c r="J33" s="14">
        <f>'WEEKLY COMPETITIVE REPORT'!J33/Y17</f>
        <v>0.026943462897526502</v>
      </c>
      <c r="K33" s="22">
        <f>'WEEKLY COMPETITIVE REPORT'!K33</f>
        <v>47</v>
      </c>
      <c r="L33" s="22">
        <f>'WEEKLY COMPETITIVE REPORT'!L33</f>
        <v>48</v>
      </c>
      <c r="M33" s="64">
        <f>'WEEKLY COMPETITIVE REPORT'!M33</f>
        <v>-11.885245901639337</v>
      </c>
      <c r="N33" s="14">
        <f t="shared" si="3"/>
        <v>16.75550983509461</v>
      </c>
      <c r="O33" s="37">
        <f>'WEEKLY COMPETITIVE REPORT'!O33</f>
        <v>17</v>
      </c>
      <c r="P33" s="14">
        <f>'WEEKLY COMPETITIVE REPORT'!P33/Y4</f>
        <v>284.84366719660835</v>
      </c>
      <c r="Q33" s="14">
        <f>'WEEKLY COMPETITIVE REPORT'!Q33/Y17</f>
        <v>0.026943462897526502</v>
      </c>
      <c r="R33" s="22">
        <f>'WEEKLY COMPETITIVE REPORT'!R33</f>
        <v>47</v>
      </c>
      <c r="S33" s="22">
        <f>'WEEKLY COMPETITIVE REPORT'!S33</f>
        <v>48</v>
      </c>
      <c r="T33" s="64">
        <f>'WEEKLY COMPETITIVE REPORT'!T33</f>
        <v>-11.885245901639337</v>
      </c>
      <c r="U33" s="14">
        <f>'WEEKLY COMPETITIVE REPORT'!U33/Y4</f>
        <v>203412.82458929517</v>
      </c>
      <c r="V33" s="14">
        <f t="shared" si="4"/>
        <v>16.75550983509461</v>
      </c>
      <c r="W33" s="25">
        <f t="shared" si="5"/>
        <v>203697.66825649177</v>
      </c>
      <c r="X33" s="22">
        <f>'WEEKLY COMPETITIVE REPORT'!X33</f>
        <v>34829</v>
      </c>
      <c r="Y33" s="56">
        <f>'WEEKLY COMPETITIVE REPORT'!Y33</f>
        <v>34876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201</v>
      </c>
      <c r="I34" s="32">
        <f>SUM(I14:I33)</f>
        <v>162151.56332803392</v>
      </c>
      <c r="J34" s="31">
        <f>SUM(J14:J33)</f>
        <v>155168.25153592983</v>
      </c>
      <c r="K34" s="31">
        <f>SUM(K14:K33)</f>
        <v>22445</v>
      </c>
      <c r="L34" s="31">
        <f>SUM(L14:L33)</f>
        <v>23366</v>
      </c>
      <c r="M34" s="64">
        <f>'WEEKLY COMPETITIVE REPORT'!M34</f>
        <v>-47.45771443290118</v>
      </c>
      <c r="N34" s="32">
        <f>I34/H34</f>
        <v>806.7241956618603</v>
      </c>
      <c r="O34" s="40">
        <f>'WEEKLY COMPETITIVE REPORT'!O34</f>
        <v>201</v>
      </c>
      <c r="P34" s="31">
        <f>SUM(P14:P33)</f>
        <v>215515.36830948596</v>
      </c>
      <c r="Q34" s="31">
        <f>SUM(Q14:Q33)</f>
        <v>219836.244144308</v>
      </c>
      <c r="R34" s="31">
        <f>SUM(R14:R33)</f>
        <v>32117</v>
      </c>
      <c r="S34" s="31">
        <f>SUM(S14:S33)</f>
        <v>35474</v>
      </c>
      <c r="T34" s="65">
        <f>P34/Q34-100%</f>
        <v>-0.019654974781982193</v>
      </c>
      <c r="U34" s="31">
        <f>SUM(U14:U33)</f>
        <v>2240868.0068663615</v>
      </c>
      <c r="V34" s="32">
        <f>P34/O34</f>
        <v>1072.215762733761</v>
      </c>
      <c r="W34" s="31">
        <f>SUM(W14:W33)</f>
        <v>2456383.3751758477</v>
      </c>
      <c r="X34" s="31">
        <f>SUM(X14:X33)</f>
        <v>454561</v>
      </c>
      <c r="Y34" s="35">
        <f>SUM(Y14:Y33)</f>
        <v>486678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2013-01-17T11:28:04Z</dcterms:modified>
  <cp:category/>
  <cp:version/>
  <cp:contentType/>
  <cp:contentStatus/>
</cp:coreProperties>
</file>