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1845" windowWidth="21240" windowHeight="981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<sst xmlns="http://schemas.openxmlformats.org/spreadsheetml/2006/main" count="255" uniqueCount="96">
  <si>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</si>
  <si>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</si>
  <si>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</si>
  <si>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</si>
  <si>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</si>
  <si>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</si>
  <si>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</si>
  <si>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</si>
  <si>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</si>
  <si>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</si>
  <si>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</si>
  <si>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</si>
  <si>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</si>
  <si>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</si>
  <si>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</si>
  <si>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</si>
  <si>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</si>
  <si>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</si>
  <si>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</si>
  <si>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</si>
  <si>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</si>
  <si>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</si>
  <si>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</si>
  <si>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</si>
  <si>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</si>
  <si>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</si>
  <si>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</si>
  <si>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</si>
  <si>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</si>
  <si>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</si>
  <si>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</si>
  <si>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</si>
  <si>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</si>
  <si>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</si>
  <si>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</si>
  <si>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</si>
  <si>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</si>
  <si>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</si>
  <si>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</si>
  <si>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</si>
  <si>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</si>
  <si>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</si>
  <si>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</si>
  <si>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</si>
  <si>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</si>
  <si>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</si>
  <si>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</si>
  <si>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Cinemania</t>
  </si>
  <si>
    <t>CF</t>
  </si>
  <si>
    <t>PAR</t>
  </si>
  <si>
    <t>FOX</t>
  </si>
  <si>
    <t>UNI</t>
  </si>
  <si>
    <t>New</t>
  </si>
  <si>
    <t>BVI</t>
  </si>
  <si>
    <t>CENEX</t>
  </si>
  <si>
    <t>SONY</t>
  </si>
  <si>
    <t>GREAT GATSBY</t>
  </si>
  <si>
    <t>VELIKI GATSBY</t>
  </si>
  <si>
    <t>FAST AND FURIOUS 6</t>
  </si>
  <si>
    <t>HITRI IN DRZNI 6</t>
  </si>
  <si>
    <t>FIVIA</t>
  </si>
  <si>
    <t>ARBITRAGE</t>
  </si>
  <si>
    <t>ARBITRAŽA</t>
  </si>
  <si>
    <t>HANGOVER 3</t>
  </si>
  <si>
    <t>PREKROKANA NOČ 3</t>
  </si>
  <si>
    <t>WB</t>
  </si>
  <si>
    <t>EPIC</t>
  </si>
  <si>
    <t>SKRIVNOSTNI VARUHI GOZDA</t>
  </si>
  <si>
    <t>AFTER EARTH</t>
  </si>
  <si>
    <t>ČAS PO ZEMLJI</t>
  </si>
  <si>
    <t>NOW YOU SEE ME</t>
  </si>
  <si>
    <t>MOJSTRI ILUZIJ</t>
  </si>
  <si>
    <t>POŠASTI Z UNIVERZE 3D</t>
  </si>
  <si>
    <t>MONSTERS UNIVERSITY 3D</t>
  </si>
  <si>
    <t>WORLD WAR Z</t>
  </si>
  <si>
    <t>SVETOVNA VOJNA Z</t>
  </si>
  <si>
    <t>MAN OF STEEL</t>
  </si>
  <si>
    <t>JEKLENI MOŽ</t>
  </si>
  <si>
    <t>WINGS</t>
  </si>
  <si>
    <t>KRILA</t>
  </si>
  <si>
    <t>POPULAIRE</t>
  </si>
  <si>
    <t>NERODNA TAJINCA</t>
  </si>
  <si>
    <t>INTERNSHIP</t>
  </si>
  <si>
    <t>PRIPRAVNIKA</t>
  </si>
  <si>
    <t>LONE RANGER</t>
  </si>
  <si>
    <t>OSAMLJENI JEZDEC</t>
  </si>
  <si>
    <t>11 - Jul</t>
  </si>
  <si>
    <t>17 - Jul</t>
  </si>
  <si>
    <t>12 - Jul</t>
  </si>
  <si>
    <t>14 - Jul</t>
  </si>
  <si>
    <t>SVEĆENIKOVA DJECA</t>
  </si>
  <si>
    <t>DUHOVNIKOVI OTROCI</t>
  </si>
  <si>
    <t>HEAT</t>
  </si>
  <si>
    <t>VROČINA</t>
  </si>
  <si>
    <t>PACIFIC RIM</t>
  </si>
  <si>
    <t>OGNJENI OBROČ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</si>
</sst>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43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6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O11" sqref="O11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4" t="s">
        <v>1</v>
      </c>
      <c r="D4" s="95"/>
      <c r="E4" s="8"/>
      <c r="F4" s="8"/>
      <c r="G4" s="19" t="s">
        <v>2</v>
      </c>
      <c r="H4" s="20"/>
      <c r="I4" s="20"/>
      <c r="J4" s="20"/>
      <c r="K4" s="78" t="s">
        <v>88</v>
      </c>
      <c r="L4" s="20"/>
      <c r="M4" s="79" t="s">
        <v>89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0.7679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7" t="s">
        <v>86</v>
      </c>
      <c r="L5" s="7"/>
      <c r="M5" s="80" t="s">
        <v>87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28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5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5">
        <v>41473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52</v>
      </c>
      <c r="C14" s="4" t="s">
        <v>94</v>
      </c>
      <c r="D14" s="4" t="s">
        <v>95</v>
      </c>
      <c r="E14" s="15" t="s">
        <v>65</v>
      </c>
      <c r="F14" s="15" t="s">
        <v>42</v>
      </c>
      <c r="G14" s="37">
        <v>1</v>
      </c>
      <c r="H14" s="37">
        <v>17</v>
      </c>
      <c r="I14" s="14">
        <v>11275</v>
      </c>
      <c r="J14" s="14"/>
      <c r="K14" s="14">
        <v>1816</v>
      </c>
      <c r="L14" s="14"/>
      <c r="M14" s="64"/>
      <c r="N14" s="14">
        <f aca="true" t="shared" si="0" ref="N14:N30">I14/H14</f>
        <v>663.2352941176471</v>
      </c>
      <c r="O14" s="38">
        <v>17</v>
      </c>
      <c r="P14" s="14">
        <v>23120</v>
      </c>
      <c r="Q14" s="14"/>
      <c r="R14" s="14">
        <v>4084</v>
      </c>
      <c r="S14" s="14"/>
      <c r="T14" s="64"/>
      <c r="U14" s="74"/>
      <c r="V14" s="14">
        <f aca="true" t="shared" si="1" ref="V14:V30">P14/O14</f>
        <v>1360</v>
      </c>
      <c r="W14" s="74">
        <f aca="true" t="shared" si="2" ref="W14:W30">SUM(U14,P14)</f>
        <v>23120</v>
      </c>
      <c r="X14" s="74"/>
      <c r="Y14" s="75">
        <f aca="true" t="shared" si="3" ref="Y14:Y30">SUM(X14,R14)</f>
        <v>4084</v>
      </c>
    </row>
    <row r="15" spans="1:25" ht="12.75">
      <c r="A15" s="72">
        <v>2</v>
      </c>
      <c r="B15" s="72" t="s">
        <v>52</v>
      </c>
      <c r="C15" s="4" t="s">
        <v>92</v>
      </c>
      <c r="D15" s="4" t="s">
        <v>93</v>
      </c>
      <c r="E15" s="15" t="s">
        <v>50</v>
      </c>
      <c r="F15" s="15" t="s">
        <v>42</v>
      </c>
      <c r="G15" s="37">
        <v>1</v>
      </c>
      <c r="H15" s="37">
        <v>9</v>
      </c>
      <c r="I15" s="14">
        <v>10920</v>
      </c>
      <c r="J15" s="14"/>
      <c r="K15" s="22">
        <v>1954</v>
      </c>
      <c r="L15" s="22"/>
      <c r="M15" s="64"/>
      <c r="N15" s="14">
        <f t="shared" si="0"/>
        <v>1213.3333333333333</v>
      </c>
      <c r="O15" s="73">
        <v>9</v>
      </c>
      <c r="P15" s="14">
        <v>22487</v>
      </c>
      <c r="Q15" s="14"/>
      <c r="R15" s="14">
        <v>4540</v>
      </c>
      <c r="S15" s="14"/>
      <c r="T15" s="64"/>
      <c r="U15" s="97"/>
      <c r="V15" s="14">
        <f t="shared" si="1"/>
        <v>2498.5555555555557</v>
      </c>
      <c r="W15" s="74">
        <f t="shared" si="2"/>
        <v>22487</v>
      </c>
      <c r="X15" s="74"/>
      <c r="Y15" s="75">
        <f t="shared" si="3"/>
        <v>4540</v>
      </c>
    </row>
    <row r="16" spans="1:25" ht="12.75">
      <c r="A16" s="72">
        <v>3</v>
      </c>
      <c r="B16" s="72">
        <v>1</v>
      </c>
      <c r="C16" s="4" t="s">
        <v>84</v>
      </c>
      <c r="D16" s="4" t="s">
        <v>85</v>
      </c>
      <c r="E16" s="15" t="s">
        <v>53</v>
      </c>
      <c r="F16" s="15" t="s">
        <v>54</v>
      </c>
      <c r="G16" s="37">
        <v>2</v>
      </c>
      <c r="H16" s="37">
        <v>17</v>
      </c>
      <c r="I16" s="24">
        <v>7063</v>
      </c>
      <c r="J16" s="24">
        <v>14578</v>
      </c>
      <c r="K16" s="24">
        <v>1224</v>
      </c>
      <c r="L16" s="24">
        <v>2654</v>
      </c>
      <c r="M16" s="64">
        <f aca="true" t="shared" si="4" ref="M16:M24">(I16/J16*100)-100</f>
        <v>-51.55028124571272</v>
      </c>
      <c r="N16" s="14">
        <f t="shared" si="0"/>
        <v>415.47058823529414</v>
      </c>
      <c r="O16" s="38">
        <v>17</v>
      </c>
      <c r="P16" s="14">
        <v>14841</v>
      </c>
      <c r="Q16" s="14">
        <v>25746</v>
      </c>
      <c r="R16" s="14">
        <v>2878</v>
      </c>
      <c r="S16" s="14">
        <v>5126</v>
      </c>
      <c r="T16" s="64">
        <f aca="true" t="shared" si="5" ref="T16:T24">(P16/Q16*100)-100</f>
        <v>-42.35609415054766</v>
      </c>
      <c r="U16" s="74">
        <v>26778</v>
      </c>
      <c r="V16" s="14">
        <f t="shared" si="1"/>
        <v>873</v>
      </c>
      <c r="W16" s="74">
        <f t="shared" si="2"/>
        <v>41619</v>
      </c>
      <c r="X16" s="74">
        <v>5303</v>
      </c>
      <c r="Y16" s="75">
        <f t="shared" si="3"/>
        <v>8181</v>
      </c>
    </row>
    <row r="17" spans="1:25" ht="12.75">
      <c r="A17" s="72">
        <v>4</v>
      </c>
      <c r="B17" s="72">
        <v>4</v>
      </c>
      <c r="C17" s="4" t="s">
        <v>73</v>
      </c>
      <c r="D17" s="4" t="s">
        <v>72</v>
      </c>
      <c r="E17" s="15" t="s">
        <v>53</v>
      </c>
      <c r="F17" s="15" t="s">
        <v>54</v>
      </c>
      <c r="G17" s="37">
        <v>4</v>
      </c>
      <c r="H17" s="37">
        <v>17</v>
      </c>
      <c r="I17" s="24">
        <v>5883</v>
      </c>
      <c r="J17" s="24">
        <v>7858</v>
      </c>
      <c r="K17" s="24">
        <v>1061</v>
      </c>
      <c r="L17" s="24">
        <v>1437</v>
      </c>
      <c r="M17" s="64">
        <f t="shared" si="4"/>
        <v>-25.133621786714173</v>
      </c>
      <c r="N17" s="14">
        <f t="shared" si="0"/>
        <v>346.05882352941177</v>
      </c>
      <c r="O17" s="37">
        <v>17</v>
      </c>
      <c r="P17" s="14">
        <v>14089</v>
      </c>
      <c r="Q17" s="14">
        <v>15396</v>
      </c>
      <c r="R17" s="14">
        <v>2822</v>
      </c>
      <c r="S17" s="14">
        <v>3097</v>
      </c>
      <c r="T17" s="64">
        <f t="shared" si="5"/>
        <v>-8.489217978695763</v>
      </c>
      <c r="U17" s="74">
        <v>77635</v>
      </c>
      <c r="V17" s="24">
        <f t="shared" si="1"/>
        <v>828.7647058823529</v>
      </c>
      <c r="W17" s="74">
        <f t="shared" si="2"/>
        <v>91724</v>
      </c>
      <c r="X17" s="74">
        <v>15750</v>
      </c>
      <c r="Y17" s="75">
        <f t="shared" si="3"/>
        <v>18572</v>
      </c>
    </row>
    <row r="18" spans="1:25" ht="13.5" customHeight="1">
      <c r="A18" s="72">
        <v>5</v>
      </c>
      <c r="B18" s="72">
        <v>2</v>
      </c>
      <c r="C18" s="4" t="s">
        <v>82</v>
      </c>
      <c r="D18" s="4" t="s">
        <v>83</v>
      </c>
      <c r="E18" s="15" t="s">
        <v>50</v>
      </c>
      <c r="F18" s="15" t="s">
        <v>42</v>
      </c>
      <c r="G18" s="37">
        <v>3</v>
      </c>
      <c r="H18" s="37">
        <v>11</v>
      </c>
      <c r="I18" s="14">
        <v>6316</v>
      </c>
      <c r="J18" s="14">
        <v>10212</v>
      </c>
      <c r="K18" s="24">
        <v>1138</v>
      </c>
      <c r="L18" s="24">
        <v>1810</v>
      </c>
      <c r="M18" s="64">
        <f t="shared" si="4"/>
        <v>-38.151194672933805</v>
      </c>
      <c r="N18" s="14">
        <f t="shared" si="0"/>
        <v>574.1818181818181</v>
      </c>
      <c r="O18" s="38">
        <v>11</v>
      </c>
      <c r="P18" s="14">
        <v>12901</v>
      </c>
      <c r="Q18" s="14">
        <v>19951</v>
      </c>
      <c r="R18" s="14">
        <v>2634</v>
      </c>
      <c r="S18" s="14">
        <v>4018</v>
      </c>
      <c r="T18" s="64">
        <f t="shared" si="5"/>
        <v>-35.33657460778909</v>
      </c>
      <c r="U18" s="74">
        <v>50103</v>
      </c>
      <c r="V18" s="14">
        <f t="shared" si="1"/>
        <v>1172.8181818181818</v>
      </c>
      <c r="W18" s="74">
        <f t="shared" si="2"/>
        <v>63004</v>
      </c>
      <c r="X18" s="74">
        <v>10105</v>
      </c>
      <c r="Y18" s="75">
        <f t="shared" si="3"/>
        <v>12739</v>
      </c>
    </row>
    <row r="19" spans="1:25" ht="12.75">
      <c r="A19" s="72">
        <v>6</v>
      </c>
      <c r="B19" s="72">
        <v>3</v>
      </c>
      <c r="C19" s="4" t="s">
        <v>74</v>
      </c>
      <c r="D19" s="4" t="s">
        <v>75</v>
      </c>
      <c r="E19" s="15" t="s">
        <v>49</v>
      </c>
      <c r="F19" s="15" t="s">
        <v>36</v>
      </c>
      <c r="G19" s="37">
        <v>4</v>
      </c>
      <c r="H19" s="37">
        <v>17</v>
      </c>
      <c r="I19" s="91">
        <v>4353</v>
      </c>
      <c r="J19" s="91">
        <v>9045</v>
      </c>
      <c r="K19" s="98">
        <v>775</v>
      </c>
      <c r="L19" s="98">
        <v>1502</v>
      </c>
      <c r="M19" s="64">
        <f t="shared" si="4"/>
        <v>-51.87396351575456</v>
      </c>
      <c r="N19" s="14">
        <f t="shared" si="0"/>
        <v>256.05882352941177</v>
      </c>
      <c r="O19" s="73">
        <v>17</v>
      </c>
      <c r="P19" s="14">
        <v>8970</v>
      </c>
      <c r="Q19" s="14">
        <v>16223</v>
      </c>
      <c r="R19" s="14">
        <v>1807</v>
      </c>
      <c r="S19" s="14">
        <v>3041</v>
      </c>
      <c r="T19" s="64">
        <f t="shared" si="5"/>
        <v>-44.708130432102564</v>
      </c>
      <c r="U19" s="74">
        <v>97212</v>
      </c>
      <c r="V19" s="14">
        <f t="shared" si="1"/>
        <v>527.6470588235294</v>
      </c>
      <c r="W19" s="74">
        <f t="shared" si="2"/>
        <v>106182</v>
      </c>
      <c r="X19" s="74">
        <v>18632</v>
      </c>
      <c r="Y19" s="75">
        <f t="shared" si="3"/>
        <v>20439</v>
      </c>
    </row>
    <row r="20" spans="1:25" ht="12.75">
      <c r="A20" s="72">
        <v>7</v>
      </c>
      <c r="B20" s="72">
        <v>6</v>
      </c>
      <c r="C20" s="4" t="s">
        <v>70</v>
      </c>
      <c r="D20" s="4" t="s">
        <v>71</v>
      </c>
      <c r="E20" s="15" t="s">
        <v>46</v>
      </c>
      <c r="F20" s="15" t="s">
        <v>42</v>
      </c>
      <c r="G20" s="37">
        <v>5</v>
      </c>
      <c r="H20" s="37">
        <v>9</v>
      </c>
      <c r="I20" s="24">
        <v>2910</v>
      </c>
      <c r="J20" s="24">
        <v>4936</v>
      </c>
      <c r="K20" s="14">
        <v>499</v>
      </c>
      <c r="L20" s="14">
        <v>854</v>
      </c>
      <c r="M20" s="64">
        <f t="shared" si="4"/>
        <v>-41.045380875202596</v>
      </c>
      <c r="N20" s="14">
        <f t="shared" si="0"/>
        <v>323.3333333333333</v>
      </c>
      <c r="O20" s="73">
        <v>9</v>
      </c>
      <c r="P20" s="14">
        <v>5925</v>
      </c>
      <c r="Q20" s="14">
        <v>9352</v>
      </c>
      <c r="R20" s="14">
        <v>1088</v>
      </c>
      <c r="S20" s="14">
        <v>1767</v>
      </c>
      <c r="T20" s="64">
        <f t="shared" si="5"/>
        <v>-36.64456800684346</v>
      </c>
      <c r="U20" s="74">
        <v>64622</v>
      </c>
      <c r="V20" s="14">
        <f t="shared" si="1"/>
        <v>658.3333333333334</v>
      </c>
      <c r="W20" s="74">
        <f t="shared" si="2"/>
        <v>70547</v>
      </c>
      <c r="X20" s="74">
        <v>12506</v>
      </c>
      <c r="Y20" s="75">
        <f t="shared" si="3"/>
        <v>13594</v>
      </c>
    </row>
    <row r="21" spans="1:25" ht="12.75">
      <c r="A21" s="72">
        <v>8</v>
      </c>
      <c r="B21" s="72">
        <v>5</v>
      </c>
      <c r="C21" s="89" t="s">
        <v>76</v>
      </c>
      <c r="D21" s="89" t="s">
        <v>77</v>
      </c>
      <c r="E21" s="15" t="s">
        <v>65</v>
      </c>
      <c r="F21" s="15" t="s">
        <v>42</v>
      </c>
      <c r="G21" s="37">
        <v>4</v>
      </c>
      <c r="H21" s="37">
        <v>18</v>
      </c>
      <c r="I21" s="14">
        <v>2638</v>
      </c>
      <c r="J21" s="14">
        <v>5366</v>
      </c>
      <c r="K21" s="14">
        <v>453</v>
      </c>
      <c r="L21" s="14">
        <v>869</v>
      </c>
      <c r="M21" s="64">
        <f t="shared" si="4"/>
        <v>-50.8386134923593</v>
      </c>
      <c r="N21" s="14">
        <f t="shared" si="0"/>
        <v>146.55555555555554</v>
      </c>
      <c r="O21" s="73">
        <v>18</v>
      </c>
      <c r="P21" s="14">
        <v>5735</v>
      </c>
      <c r="Q21" s="14">
        <v>10818</v>
      </c>
      <c r="R21" s="14">
        <v>1134</v>
      </c>
      <c r="S21" s="14">
        <v>1948</v>
      </c>
      <c r="T21" s="64">
        <f t="shared" si="5"/>
        <v>-46.98650397485672</v>
      </c>
      <c r="U21" s="74">
        <v>85627</v>
      </c>
      <c r="V21" s="14">
        <f t="shared" si="1"/>
        <v>318.6111111111111</v>
      </c>
      <c r="W21" s="74">
        <f t="shared" si="2"/>
        <v>91362</v>
      </c>
      <c r="X21" s="74">
        <v>15286</v>
      </c>
      <c r="Y21" s="75">
        <f t="shared" si="3"/>
        <v>16420</v>
      </c>
    </row>
    <row r="22" spans="1:25" ht="12.75">
      <c r="A22" s="72">
        <v>9</v>
      </c>
      <c r="B22" s="72">
        <v>7</v>
      </c>
      <c r="C22" s="4" t="s">
        <v>63</v>
      </c>
      <c r="D22" s="4" t="s">
        <v>64</v>
      </c>
      <c r="E22" s="15" t="s">
        <v>65</v>
      </c>
      <c r="F22" s="15" t="s">
        <v>42</v>
      </c>
      <c r="G22" s="37">
        <v>7</v>
      </c>
      <c r="H22" s="37">
        <v>11</v>
      </c>
      <c r="I22" s="24">
        <v>2542</v>
      </c>
      <c r="J22" s="24">
        <v>5185</v>
      </c>
      <c r="K22" s="100">
        <v>479</v>
      </c>
      <c r="L22" s="100">
        <v>933</v>
      </c>
      <c r="M22" s="64">
        <f t="shared" si="4"/>
        <v>-50.97396335583414</v>
      </c>
      <c r="N22" s="14">
        <f t="shared" si="0"/>
        <v>231.0909090909091</v>
      </c>
      <c r="O22" s="38">
        <v>11</v>
      </c>
      <c r="P22" s="14">
        <v>4909</v>
      </c>
      <c r="Q22" s="14">
        <v>8539</v>
      </c>
      <c r="R22" s="14">
        <v>995</v>
      </c>
      <c r="S22" s="14">
        <v>1710</v>
      </c>
      <c r="T22" s="64">
        <f t="shared" si="5"/>
        <v>-42.51083265019323</v>
      </c>
      <c r="U22" s="74">
        <v>322790</v>
      </c>
      <c r="V22" s="14">
        <f t="shared" si="1"/>
        <v>446.27272727272725</v>
      </c>
      <c r="W22" s="74">
        <f t="shared" si="2"/>
        <v>327699</v>
      </c>
      <c r="X22" s="74">
        <v>63481</v>
      </c>
      <c r="Y22" s="75">
        <f t="shared" si="3"/>
        <v>64476</v>
      </c>
    </row>
    <row r="23" spans="1:25" ht="12.75">
      <c r="A23" s="72">
        <v>10</v>
      </c>
      <c r="B23" s="72">
        <v>8</v>
      </c>
      <c r="C23" s="4" t="s">
        <v>78</v>
      </c>
      <c r="D23" s="4" t="s">
        <v>79</v>
      </c>
      <c r="E23" s="15" t="s">
        <v>46</v>
      </c>
      <c r="F23" s="15" t="s">
        <v>36</v>
      </c>
      <c r="G23" s="37">
        <v>3</v>
      </c>
      <c r="H23" s="37">
        <v>10</v>
      </c>
      <c r="I23" s="24">
        <v>2186</v>
      </c>
      <c r="J23" s="24">
        <v>4159</v>
      </c>
      <c r="K23" s="24">
        <v>418</v>
      </c>
      <c r="L23" s="24">
        <v>797</v>
      </c>
      <c r="M23" s="64">
        <f t="shared" si="4"/>
        <v>-47.43928829045444</v>
      </c>
      <c r="N23" s="14">
        <f t="shared" si="0"/>
        <v>218.6</v>
      </c>
      <c r="O23" s="73">
        <v>10</v>
      </c>
      <c r="P23" s="14">
        <v>4604</v>
      </c>
      <c r="Q23" s="14">
        <v>7108</v>
      </c>
      <c r="R23" s="14">
        <v>965</v>
      </c>
      <c r="S23" s="14">
        <v>1448</v>
      </c>
      <c r="T23" s="64">
        <f t="shared" si="5"/>
        <v>-35.22791221159257</v>
      </c>
      <c r="U23" s="74">
        <v>16186</v>
      </c>
      <c r="V23" s="14">
        <f t="shared" si="1"/>
        <v>460.4</v>
      </c>
      <c r="W23" s="74">
        <f t="shared" si="2"/>
        <v>20790</v>
      </c>
      <c r="X23" s="76">
        <v>3418</v>
      </c>
      <c r="Y23" s="75">
        <f t="shared" si="3"/>
        <v>4383</v>
      </c>
    </row>
    <row r="24" spans="1:25" ht="12.75">
      <c r="A24" s="72">
        <v>11</v>
      </c>
      <c r="B24" s="72">
        <v>9</v>
      </c>
      <c r="C24" s="4" t="s">
        <v>66</v>
      </c>
      <c r="D24" s="4" t="s">
        <v>67</v>
      </c>
      <c r="E24" s="15" t="s">
        <v>50</v>
      </c>
      <c r="F24" s="15" t="s">
        <v>42</v>
      </c>
      <c r="G24" s="37">
        <v>6</v>
      </c>
      <c r="H24" s="37">
        <v>18</v>
      </c>
      <c r="I24" s="24">
        <v>2291</v>
      </c>
      <c r="J24" s="24">
        <v>3568</v>
      </c>
      <c r="K24" s="24">
        <v>400</v>
      </c>
      <c r="L24" s="24">
        <v>626</v>
      </c>
      <c r="M24" s="64">
        <f t="shared" si="4"/>
        <v>-35.790358744394624</v>
      </c>
      <c r="N24" s="14">
        <f t="shared" si="0"/>
        <v>127.27777777777777</v>
      </c>
      <c r="O24" s="73">
        <v>18</v>
      </c>
      <c r="P24" s="22">
        <v>4039</v>
      </c>
      <c r="Q24" s="22">
        <v>6892</v>
      </c>
      <c r="R24" s="22">
        <v>777</v>
      </c>
      <c r="S24" s="22">
        <v>1342</v>
      </c>
      <c r="T24" s="64">
        <f t="shared" si="5"/>
        <v>-41.395821242019736</v>
      </c>
      <c r="U24" s="74">
        <v>106316</v>
      </c>
      <c r="V24" s="14">
        <f t="shared" si="1"/>
        <v>224.38888888888889</v>
      </c>
      <c r="W24" s="74">
        <f t="shared" si="2"/>
        <v>110355</v>
      </c>
      <c r="X24" s="76">
        <v>20354</v>
      </c>
      <c r="Y24" s="75">
        <f t="shared" si="3"/>
        <v>21131</v>
      </c>
    </row>
    <row r="25" spans="1:25" ht="12.75" customHeight="1">
      <c r="A25" s="72">
        <v>12</v>
      </c>
      <c r="B25" s="72" t="s">
        <v>52</v>
      </c>
      <c r="C25" s="4" t="s">
        <v>90</v>
      </c>
      <c r="D25" s="4" t="s">
        <v>91</v>
      </c>
      <c r="E25" s="15" t="s">
        <v>46</v>
      </c>
      <c r="F25" s="15" t="s">
        <v>48</v>
      </c>
      <c r="G25" s="37">
        <v>1</v>
      </c>
      <c r="H25" s="37">
        <v>9</v>
      </c>
      <c r="I25" s="24">
        <v>1792</v>
      </c>
      <c r="J25" s="24"/>
      <c r="K25" s="100">
        <v>321</v>
      </c>
      <c r="L25" s="100"/>
      <c r="M25" s="64"/>
      <c r="N25" s="14">
        <f t="shared" si="0"/>
        <v>199.11111111111111</v>
      </c>
      <c r="O25" s="38">
        <v>9</v>
      </c>
      <c r="P25" s="14">
        <v>3443</v>
      </c>
      <c r="Q25" s="14"/>
      <c r="R25" s="24">
        <v>691</v>
      </c>
      <c r="S25" s="24"/>
      <c r="T25" s="64"/>
      <c r="U25" s="76"/>
      <c r="V25" s="14">
        <f t="shared" si="1"/>
        <v>382.55555555555554</v>
      </c>
      <c r="W25" s="74">
        <f t="shared" si="2"/>
        <v>3443</v>
      </c>
      <c r="X25" s="74">
        <v>34</v>
      </c>
      <c r="Y25" s="75">
        <f t="shared" si="3"/>
        <v>725</v>
      </c>
    </row>
    <row r="26" spans="1:25" ht="12.75" customHeight="1">
      <c r="A26" s="72">
        <v>13</v>
      </c>
      <c r="B26" s="72">
        <v>10</v>
      </c>
      <c r="C26" s="4" t="s">
        <v>58</v>
      </c>
      <c r="D26" s="4" t="s">
        <v>59</v>
      </c>
      <c r="E26" s="15" t="s">
        <v>51</v>
      </c>
      <c r="F26" s="15" t="s">
        <v>36</v>
      </c>
      <c r="G26" s="37">
        <v>8</v>
      </c>
      <c r="H26" s="37">
        <v>11</v>
      </c>
      <c r="I26" s="14">
        <v>1347</v>
      </c>
      <c r="J26" s="14">
        <v>3188</v>
      </c>
      <c r="K26" s="92">
        <v>241</v>
      </c>
      <c r="L26" s="92">
        <v>565</v>
      </c>
      <c r="M26" s="64">
        <f>(I26/J26*100)-100</f>
        <v>-57.747804265997495</v>
      </c>
      <c r="N26" s="14">
        <f t="shared" si="0"/>
        <v>122.45454545454545</v>
      </c>
      <c r="O26" s="73">
        <v>11</v>
      </c>
      <c r="P26" s="96">
        <v>2510</v>
      </c>
      <c r="Q26" s="96">
        <v>5392</v>
      </c>
      <c r="R26" s="96">
        <v>467</v>
      </c>
      <c r="S26" s="96">
        <v>1009</v>
      </c>
      <c r="T26" s="64">
        <f>(P26/Q26*100)-100</f>
        <v>-53.44955489614243</v>
      </c>
      <c r="U26" s="76">
        <v>367268</v>
      </c>
      <c r="V26" s="14">
        <f t="shared" si="1"/>
        <v>228.1818181818182</v>
      </c>
      <c r="W26" s="74">
        <f t="shared" si="2"/>
        <v>369778</v>
      </c>
      <c r="X26" s="74">
        <v>70320</v>
      </c>
      <c r="Y26" s="75">
        <f t="shared" si="3"/>
        <v>70787</v>
      </c>
    </row>
    <row r="27" spans="1:25" ht="12.75">
      <c r="A27" s="72">
        <v>14</v>
      </c>
      <c r="B27" s="72">
        <v>11</v>
      </c>
      <c r="C27" s="89" t="s">
        <v>56</v>
      </c>
      <c r="D27" s="89" t="s">
        <v>57</v>
      </c>
      <c r="E27" s="15" t="s">
        <v>46</v>
      </c>
      <c r="F27" s="15" t="s">
        <v>42</v>
      </c>
      <c r="G27" s="37">
        <v>9</v>
      </c>
      <c r="H27" s="37">
        <v>10</v>
      </c>
      <c r="I27" s="24">
        <v>846</v>
      </c>
      <c r="J27" s="24">
        <v>1152</v>
      </c>
      <c r="K27" s="14">
        <v>136</v>
      </c>
      <c r="L27" s="14">
        <v>187</v>
      </c>
      <c r="M27" s="64">
        <f>(I27/J27*100)-100</f>
        <v>-26.5625</v>
      </c>
      <c r="N27" s="14">
        <f t="shared" si="0"/>
        <v>84.6</v>
      </c>
      <c r="O27" s="37">
        <v>10</v>
      </c>
      <c r="P27" s="14">
        <v>1722</v>
      </c>
      <c r="Q27" s="14">
        <v>2239</v>
      </c>
      <c r="R27" s="14">
        <v>284</v>
      </c>
      <c r="S27" s="14">
        <v>387</v>
      </c>
      <c r="T27" s="64">
        <f>(P27/Q27*100)-100</f>
        <v>-23.09066547565878</v>
      </c>
      <c r="U27" s="97">
        <v>109320</v>
      </c>
      <c r="V27" s="14">
        <f t="shared" si="1"/>
        <v>172.2</v>
      </c>
      <c r="W27" s="74">
        <f t="shared" si="2"/>
        <v>111042</v>
      </c>
      <c r="X27" s="76">
        <v>18405</v>
      </c>
      <c r="Y27" s="75">
        <f t="shared" si="3"/>
        <v>18689</v>
      </c>
    </row>
    <row r="28" spans="1:25" ht="12.75">
      <c r="A28" s="72">
        <v>15</v>
      </c>
      <c r="B28" s="72">
        <v>14</v>
      </c>
      <c r="C28" s="4" t="s">
        <v>61</v>
      </c>
      <c r="D28" s="4" t="s">
        <v>62</v>
      </c>
      <c r="E28" s="15" t="s">
        <v>46</v>
      </c>
      <c r="F28" s="15" t="s">
        <v>60</v>
      </c>
      <c r="G28" s="37">
        <v>7</v>
      </c>
      <c r="H28" s="37">
        <v>7</v>
      </c>
      <c r="I28" s="24">
        <v>171</v>
      </c>
      <c r="J28" s="24">
        <v>446</v>
      </c>
      <c r="K28" s="22">
        <v>28</v>
      </c>
      <c r="L28" s="22">
        <v>79</v>
      </c>
      <c r="M28" s="64">
        <f>(I28/J28*100)-100</f>
        <v>-61.65919282511211</v>
      </c>
      <c r="N28" s="14">
        <f t="shared" si="0"/>
        <v>24.428571428571427</v>
      </c>
      <c r="O28" s="37">
        <v>7</v>
      </c>
      <c r="P28" s="22">
        <v>576</v>
      </c>
      <c r="Q28" s="22">
        <v>772</v>
      </c>
      <c r="R28" s="22">
        <v>104</v>
      </c>
      <c r="S28" s="22">
        <v>140</v>
      </c>
      <c r="T28" s="64">
        <f>(P28/Q28*100)-100</f>
        <v>-25.388601036269435</v>
      </c>
      <c r="U28" s="74">
        <v>9751</v>
      </c>
      <c r="V28" s="14">
        <f t="shared" si="1"/>
        <v>82.28571428571429</v>
      </c>
      <c r="W28" s="74">
        <f t="shared" si="2"/>
        <v>10327</v>
      </c>
      <c r="X28" s="76">
        <v>1873</v>
      </c>
      <c r="Y28" s="75">
        <f t="shared" si="3"/>
        <v>1977</v>
      </c>
    </row>
    <row r="29" spans="1:25" ht="12.75">
      <c r="A29" s="72">
        <v>16</v>
      </c>
      <c r="B29" s="72">
        <v>13</v>
      </c>
      <c r="C29" s="4" t="s">
        <v>80</v>
      </c>
      <c r="D29" s="4" t="s">
        <v>81</v>
      </c>
      <c r="E29" s="15" t="s">
        <v>46</v>
      </c>
      <c r="F29" s="15" t="s">
        <v>47</v>
      </c>
      <c r="G29" s="37">
        <v>3</v>
      </c>
      <c r="H29" s="37">
        <v>6</v>
      </c>
      <c r="I29" s="24">
        <v>285</v>
      </c>
      <c r="J29" s="24">
        <v>444</v>
      </c>
      <c r="K29" s="24">
        <v>50</v>
      </c>
      <c r="L29" s="24">
        <v>78</v>
      </c>
      <c r="M29" s="64">
        <f>(I29/J29*100)-100</f>
        <v>-35.81081081081081</v>
      </c>
      <c r="N29" s="14">
        <f t="shared" si="0"/>
        <v>47.5</v>
      </c>
      <c r="O29" s="73">
        <v>6</v>
      </c>
      <c r="P29" s="22">
        <v>563</v>
      </c>
      <c r="Q29" s="22">
        <v>904</v>
      </c>
      <c r="R29" s="22">
        <v>108</v>
      </c>
      <c r="S29" s="22">
        <v>174</v>
      </c>
      <c r="T29" s="64">
        <f>(P29/Q29*100)-100</f>
        <v>-37.72123893805309</v>
      </c>
      <c r="U29" s="74">
        <v>2792</v>
      </c>
      <c r="V29" s="14">
        <f t="shared" si="1"/>
        <v>93.83333333333333</v>
      </c>
      <c r="W29" s="74">
        <f t="shared" si="2"/>
        <v>3355</v>
      </c>
      <c r="X29" s="76">
        <v>544</v>
      </c>
      <c r="Y29" s="75">
        <f t="shared" si="3"/>
        <v>652</v>
      </c>
    </row>
    <row r="30" spans="1:25" ht="12.75">
      <c r="A30" s="72">
        <v>17</v>
      </c>
      <c r="B30" s="72">
        <v>12</v>
      </c>
      <c r="C30" s="4" t="s">
        <v>68</v>
      </c>
      <c r="D30" s="4" t="s">
        <v>69</v>
      </c>
      <c r="E30" s="15" t="s">
        <v>55</v>
      </c>
      <c r="F30" s="15" t="s">
        <v>48</v>
      </c>
      <c r="G30" s="37">
        <v>6</v>
      </c>
      <c r="H30" s="37">
        <v>11</v>
      </c>
      <c r="I30" s="24">
        <v>205</v>
      </c>
      <c r="J30" s="24">
        <v>1174</v>
      </c>
      <c r="K30" s="14">
        <v>35</v>
      </c>
      <c r="L30" s="14">
        <v>206</v>
      </c>
      <c r="M30" s="64">
        <f>(I30/J30*100)-100</f>
        <v>-82.53833049403748</v>
      </c>
      <c r="N30" s="14">
        <f t="shared" si="0"/>
        <v>18.636363636363637</v>
      </c>
      <c r="O30" s="73">
        <v>11</v>
      </c>
      <c r="P30" s="14">
        <v>472</v>
      </c>
      <c r="Q30" s="14">
        <v>1992</v>
      </c>
      <c r="R30" s="14">
        <v>84</v>
      </c>
      <c r="S30" s="14">
        <v>380</v>
      </c>
      <c r="T30" s="64">
        <f>(P30/Q30*100)-100</f>
        <v>-76.30522088353413</v>
      </c>
      <c r="U30" s="74">
        <v>46639</v>
      </c>
      <c r="V30" s="14">
        <f t="shared" si="1"/>
        <v>42.90909090909091</v>
      </c>
      <c r="W30" s="74">
        <f t="shared" si="2"/>
        <v>47111</v>
      </c>
      <c r="X30" s="74">
        <v>9316</v>
      </c>
      <c r="Y30" s="75">
        <f t="shared" si="3"/>
        <v>9400</v>
      </c>
    </row>
    <row r="31" spans="1:25" ht="12.75">
      <c r="A31" s="72">
        <v>18</v>
      </c>
      <c r="B31" s="72"/>
      <c r="C31" s="93"/>
      <c r="D31" s="4"/>
      <c r="E31" s="15"/>
      <c r="F31" s="15"/>
      <c r="G31" s="37"/>
      <c r="H31" s="37"/>
      <c r="I31" s="91"/>
      <c r="J31" s="91"/>
      <c r="K31" s="99"/>
      <c r="L31" s="99"/>
      <c r="M31" s="64"/>
      <c r="N31" s="14"/>
      <c r="O31" s="73"/>
      <c r="P31" s="22"/>
      <c r="Q31" s="22"/>
      <c r="R31" s="22"/>
      <c r="S31" s="22"/>
      <c r="T31" s="64"/>
      <c r="U31" s="90"/>
      <c r="V31" s="14"/>
      <c r="W31" s="74"/>
      <c r="X31" s="74"/>
      <c r="Y31" s="75"/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22"/>
      <c r="L32" s="22"/>
      <c r="M32" s="64"/>
      <c r="N32" s="14"/>
      <c r="O32" s="37"/>
      <c r="P32" s="22"/>
      <c r="Q32" s="22"/>
      <c r="R32" s="22"/>
      <c r="S32" s="22"/>
      <c r="T32" s="64"/>
      <c r="U32" s="90"/>
      <c r="V32" s="14"/>
      <c r="W32" s="74"/>
      <c r="X32" s="74"/>
      <c r="Y32" s="75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98"/>
      <c r="L33" s="98"/>
      <c r="M33" s="64"/>
      <c r="N33" s="14"/>
      <c r="O33" s="73"/>
      <c r="P33" s="22"/>
      <c r="Q33" s="22"/>
      <c r="R33" s="22"/>
      <c r="S33" s="22"/>
      <c r="T33" s="64"/>
      <c r="U33" s="84"/>
      <c r="V33" s="14"/>
      <c r="W33" s="74"/>
      <c r="X33" s="84"/>
      <c r="Y33" s="75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208</v>
      </c>
      <c r="I34" s="31">
        <f>SUM(I14:I33)</f>
        <v>63023</v>
      </c>
      <c r="J34" s="31">
        <v>232940</v>
      </c>
      <c r="K34" s="31">
        <f>SUM(K14:K33)</f>
        <v>11028</v>
      </c>
      <c r="L34" s="31">
        <v>44683</v>
      </c>
      <c r="M34" s="68">
        <f>(I34/J34*100)-100</f>
        <v>-72.94453507340947</v>
      </c>
      <c r="N34" s="32">
        <f>I34/H34</f>
        <v>302.9951923076923</v>
      </c>
      <c r="O34" s="34">
        <f>SUM(O14:O33)</f>
        <v>208</v>
      </c>
      <c r="P34" s="31">
        <f>SUM(P14:P33)</f>
        <v>130906</v>
      </c>
      <c r="Q34" s="31">
        <v>348995</v>
      </c>
      <c r="R34" s="31">
        <f>SUM(R14:R33)</f>
        <v>25462</v>
      </c>
      <c r="S34" s="31">
        <v>70166</v>
      </c>
      <c r="T34" s="68">
        <f>(P34/Q34*100)-100</f>
        <v>-62.49058009427069</v>
      </c>
      <c r="U34" s="31">
        <f>SUM(U14:U33)</f>
        <v>1383039</v>
      </c>
      <c r="V34" s="86">
        <f>P34/O34</f>
        <v>629.3557692307693</v>
      </c>
      <c r="W34" s="88">
        <f>SUM(U34,P34)</f>
        <v>1513945</v>
      </c>
      <c r="X34" s="87">
        <f>SUM(X14:X33)</f>
        <v>265327</v>
      </c>
      <c r="Y34" s="35">
        <f>SUM(Y14:Y33)</f>
        <v>290789</v>
      </c>
    </row>
    <row r="35" spans="9:12" ht="12.75">
      <c r="I35" s="23"/>
      <c r="J35" s="23"/>
      <c r="K35" s="23"/>
      <c r="L35" s="23"/>
    </row>
    <row r="36" ht="12.75">
      <c r="Y36" s="8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8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12 - Jul</v>
      </c>
      <c r="L4" s="20"/>
      <c r="M4" s="62" t="str">
        <f>'WEEKLY COMPETITIVE REPORT'!M4</f>
        <v>14 - Jul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0.7679</v>
      </c>
    </row>
    <row r="5" spans="1:25" s="2" customFormat="1" ht="11.25">
      <c r="A5" s="8"/>
      <c r="B5" s="8"/>
      <c r="C5" s="8" t="s">
        <v>0</v>
      </c>
      <c r="D5" s="8"/>
      <c r="E5" s="82"/>
      <c r="F5" s="8"/>
      <c r="G5" s="3" t="s">
        <v>4</v>
      </c>
      <c r="H5" s="7"/>
      <c r="I5" s="7"/>
      <c r="J5" s="7"/>
      <c r="K5" s="67" t="str">
        <f>'WEEKLY COMPETITIVE REPORT'!K5</f>
        <v>11 - Jul</v>
      </c>
      <c r="L5" s="7"/>
      <c r="M5" s="63" t="str">
        <f>'WEEKLY COMPETITIVE REPORT'!M5</f>
        <v>17 - Jul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28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41473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PACIFIC RIM</v>
      </c>
      <c r="D14" s="4" t="str">
        <f>'WEEKLY COMPETITIVE REPORT'!D14</f>
        <v>OGNJENI OBROČ</v>
      </c>
      <c r="E14" s="4" t="str">
        <f>'WEEKLY COMPETITIVE REPORT'!E14</f>
        <v>WB</v>
      </c>
      <c r="F14" s="4" t="str">
        <f>'WEEKLY COMPETITIVE REPORT'!F14</f>
        <v>Blitz</v>
      </c>
      <c r="G14" s="37">
        <f>'WEEKLY COMPETITIVE REPORT'!G14</f>
        <v>1</v>
      </c>
      <c r="H14" s="37">
        <f>'WEEKLY COMPETITIVE REPORT'!H14</f>
        <v>17</v>
      </c>
      <c r="I14" s="14">
        <f>'WEEKLY COMPETITIVE REPORT'!I14/Y4</f>
        <v>14682.901419455658</v>
      </c>
      <c r="J14" s="14">
        <f>'WEEKLY COMPETITIVE REPORT'!J14/Y4</f>
        <v>0</v>
      </c>
      <c r="K14" s="22">
        <f>'WEEKLY COMPETITIVE REPORT'!K14</f>
        <v>1816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863.7000834973917</v>
      </c>
      <c r="O14" s="37">
        <f>'WEEKLY COMPETITIVE REPORT'!O14</f>
        <v>17</v>
      </c>
      <c r="P14" s="14">
        <f>'WEEKLY COMPETITIVE REPORT'!P14/Y4</f>
        <v>30108.086990493553</v>
      </c>
      <c r="Q14" s="14">
        <f>'WEEKLY COMPETITIVE REPORT'!Q14/Y4</f>
        <v>0</v>
      </c>
      <c r="R14" s="22">
        <f>'WEEKLY COMPETITIVE REPORT'!R14</f>
        <v>4084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0</v>
      </c>
      <c r="V14" s="14">
        <f aca="true" t="shared" si="1" ref="V14:V20">P14/O14</f>
        <v>1771.063940617268</v>
      </c>
      <c r="W14" s="25">
        <f aca="true" t="shared" si="2" ref="W14:W20">P14+U14</f>
        <v>30108.086990493553</v>
      </c>
      <c r="X14" s="22">
        <f>'WEEKLY COMPETITIVE REPORT'!X14</f>
        <v>0</v>
      </c>
      <c r="Y14" s="56">
        <f>'WEEKLY COMPETITIVE REPORT'!Y14</f>
        <v>4084</v>
      </c>
    </row>
    <row r="15" spans="1:25" ht="12.75">
      <c r="A15" s="50">
        <v>2</v>
      </c>
      <c r="B15" s="4" t="str">
        <f>'WEEKLY COMPETITIVE REPORT'!B15</f>
        <v>New</v>
      </c>
      <c r="C15" s="4" t="str">
        <f>'WEEKLY COMPETITIVE REPORT'!C15</f>
        <v>HEAT</v>
      </c>
      <c r="D15" s="4" t="str">
        <f>'WEEKLY COMPETITIVE REPORT'!D15</f>
        <v>VROČINA</v>
      </c>
      <c r="E15" s="4" t="str">
        <f>'WEEKLY COMPETITIVE REPORT'!E15</f>
        <v>FOX</v>
      </c>
      <c r="F15" s="4" t="str">
        <f>'WEEKLY COMPETITIVE REPORT'!F15</f>
        <v>Blitz</v>
      </c>
      <c r="G15" s="37">
        <f>'WEEKLY COMPETITIVE REPORT'!G15</f>
        <v>1</v>
      </c>
      <c r="H15" s="37">
        <f>'WEEKLY COMPETITIVE REPORT'!H15</f>
        <v>9</v>
      </c>
      <c r="I15" s="14">
        <f>'WEEKLY COMPETITIVE REPORT'!I15/Y4</f>
        <v>14220.60164083865</v>
      </c>
      <c r="J15" s="14">
        <f>'WEEKLY COMPETITIVE REPORT'!J15/Y4</f>
        <v>0</v>
      </c>
      <c r="K15" s="22">
        <f>'WEEKLY COMPETITIVE REPORT'!K15</f>
        <v>1954</v>
      </c>
      <c r="L15" s="22">
        <f>'WEEKLY COMPETITIVE REPORT'!L15</f>
        <v>0</v>
      </c>
      <c r="M15" s="64">
        <f>'WEEKLY COMPETITIVE REPORT'!M15</f>
        <v>0</v>
      </c>
      <c r="N15" s="14">
        <f t="shared" si="0"/>
        <v>1580.066848982072</v>
      </c>
      <c r="O15" s="37">
        <f>'WEEKLY COMPETITIVE REPORT'!O15</f>
        <v>9</v>
      </c>
      <c r="P15" s="14">
        <f>'WEEKLY COMPETITIVE REPORT'!P15/Y4</f>
        <v>29283.760906368014</v>
      </c>
      <c r="Q15" s="14">
        <f>'WEEKLY COMPETITIVE REPORT'!Q15/Y4</f>
        <v>0</v>
      </c>
      <c r="R15" s="22">
        <f>'WEEKLY COMPETITIVE REPORT'!R15</f>
        <v>4540</v>
      </c>
      <c r="S15" s="22">
        <f>'WEEKLY COMPETITIVE REPORT'!S15</f>
        <v>0</v>
      </c>
      <c r="T15" s="64">
        <f>'WEEKLY COMPETITIVE REPORT'!T15</f>
        <v>0</v>
      </c>
      <c r="U15" s="14">
        <f>'WEEKLY COMPETITIVE REPORT'!U15/Y4</f>
        <v>0</v>
      </c>
      <c r="V15" s="14">
        <f t="shared" si="1"/>
        <v>3253.7512118186683</v>
      </c>
      <c r="W15" s="25">
        <f t="shared" si="2"/>
        <v>29283.760906368014</v>
      </c>
      <c r="X15" s="22">
        <f>'WEEKLY COMPETITIVE REPORT'!X15</f>
        <v>0</v>
      </c>
      <c r="Y15" s="56">
        <f>'WEEKLY COMPETITIVE REPORT'!Y15</f>
        <v>4540</v>
      </c>
    </row>
    <row r="16" spans="1:25" ht="12.75">
      <c r="A16" s="50">
        <v>3</v>
      </c>
      <c r="B16" s="4">
        <f>'WEEKLY COMPETITIVE REPORT'!B16</f>
        <v>1</v>
      </c>
      <c r="C16" s="4" t="str">
        <f>'WEEKLY COMPETITIVE REPORT'!C16</f>
        <v>LONE RANGER</v>
      </c>
      <c r="D16" s="4" t="str">
        <f>'WEEKLY COMPETITIVE REPORT'!D16</f>
        <v>OSAMLJENI JEZDEC</v>
      </c>
      <c r="E16" s="4" t="str">
        <f>'WEEKLY COMPETITIVE REPORT'!E16</f>
        <v>BVI</v>
      </c>
      <c r="F16" s="4" t="str">
        <f>'WEEKLY COMPETITIVE REPORT'!F16</f>
        <v>CENEX</v>
      </c>
      <c r="G16" s="37">
        <f>'WEEKLY COMPETITIVE REPORT'!G16</f>
        <v>2</v>
      </c>
      <c r="H16" s="37">
        <f>'WEEKLY COMPETITIVE REPORT'!H16</f>
        <v>17</v>
      </c>
      <c r="I16" s="14">
        <f>'WEEKLY COMPETITIVE REPORT'!I16/Y4</f>
        <v>9197.812215132179</v>
      </c>
      <c r="J16" s="14">
        <f>'WEEKLY COMPETITIVE REPORT'!J16/Y4</f>
        <v>18984.242739940095</v>
      </c>
      <c r="K16" s="22">
        <f>'WEEKLY COMPETITIVE REPORT'!K16</f>
        <v>1224</v>
      </c>
      <c r="L16" s="22">
        <f>'WEEKLY COMPETITIVE REPORT'!L16</f>
        <v>2654</v>
      </c>
      <c r="M16" s="64">
        <f>'WEEKLY COMPETITIVE REPORT'!M16</f>
        <v>-51.55028124571272</v>
      </c>
      <c r="N16" s="14">
        <f t="shared" si="0"/>
        <v>541.0477773607164</v>
      </c>
      <c r="O16" s="37">
        <f>'WEEKLY COMPETITIVE REPORT'!O16</f>
        <v>17</v>
      </c>
      <c r="P16" s="14">
        <f>'WEEKLY COMPETITIVE REPORT'!P16/Y4</f>
        <v>19326.735251985934</v>
      </c>
      <c r="Q16" s="14">
        <f>'WEEKLY COMPETITIVE REPORT'!Q16/Y4</f>
        <v>33527.803099361896</v>
      </c>
      <c r="R16" s="22">
        <f>'WEEKLY COMPETITIVE REPORT'!R16</f>
        <v>2878</v>
      </c>
      <c r="S16" s="22">
        <f>'WEEKLY COMPETITIVE REPORT'!S16</f>
        <v>5126</v>
      </c>
      <c r="T16" s="64">
        <f>'WEEKLY COMPETITIVE REPORT'!T16</f>
        <v>-42.35609415054766</v>
      </c>
      <c r="U16" s="14">
        <f>'WEEKLY COMPETITIVE REPORT'!U16/Y4</f>
        <v>34871.728089594995</v>
      </c>
      <c r="V16" s="14">
        <f t="shared" si="1"/>
        <v>1136.8667795285844</v>
      </c>
      <c r="W16" s="25">
        <f t="shared" si="2"/>
        <v>54198.46334158093</v>
      </c>
      <c r="X16" s="22">
        <f>'WEEKLY COMPETITIVE REPORT'!X16</f>
        <v>5303</v>
      </c>
      <c r="Y16" s="56">
        <f>'WEEKLY COMPETITIVE REPORT'!Y16</f>
        <v>8181</v>
      </c>
    </row>
    <row r="17" spans="1:25" ht="12.75">
      <c r="A17" s="50">
        <v>4</v>
      </c>
      <c r="B17" s="4">
        <f>'WEEKLY COMPETITIVE REPORT'!B17</f>
        <v>4</v>
      </c>
      <c r="C17" s="4" t="str">
        <f>'WEEKLY COMPETITIVE REPORT'!C17</f>
        <v>MONSTERS UNIVERSITY 3D</v>
      </c>
      <c r="D17" s="4" t="str">
        <f>'WEEKLY COMPETITIVE REPORT'!D17</f>
        <v>POŠASTI Z UNIVERZE 3D</v>
      </c>
      <c r="E17" s="4" t="str">
        <f>'WEEKLY COMPETITIVE REPORT'!E17</f>
        <v>BVI</v>
      </c>
      <c r="F17" s="4" t="str">
        <f>'WEEKLY COMPETITIVE REPORT'!F17</f>
        <v>CENEX</v>
      </c>
      <c r="G17" s="37">
        <f>'WEEKLY COMPETITIVE REPORT'!G17</f>
        <v>4</v>
      </c>
      <c r="H17" s="37">
        <f>'WEEKLY COMPETITIVE REPORT'!H17</f>
        <v>17</v>
      </c>
      <c r="I17" s="14">
        <f>'WEEKLY COMPETITIVE REPORT'!I17/Y4</f>
        <v>7661.153796067196</v>
      </c>
      <c r="J17" s="14">
        <f>'WEEKLY COMPETITIVE REPORT'!J17/Y4</f>
        <v>10233.103268654773</v>
      </c>
      <c r="K17" s="22">
        <f>'WEEKLY COMPETITIVE REPORT'!K17</f>
        <v>1061</v>
      </c>
      <c r="L17" s="22">
        <f>'WEEKLY COMPETITIVE REPORT'!L17</f>
        <v>1437</v>
      </c>
      <c r="M17" s="64">
        <f>'WEEKLY COMPETITIVE REPORT'!M17</f>
        <v>-25.133621786714173</v>
      </c>
      <c r="N17" s="14">
        <f t="shared" si="0"/>
        <v>450.6561056510115</v>
      </c>
      <c r="O17" s="37">
        <f>'WEEKLY COMPETITIVE REPORT'!O17</f>
        <v>17</v>
      </c>
      <c r="P17" s="14">
        <f>'WEEKLY COMPETITIVE REPORT'!P17/Y4</f>
        <v>18347.441073056387</v>
      </c>
      <c r="Q17" s="14">
        <f>'WEEKLY COMPETITIVE REPORT'!Q17/Y4</f>
        <v>20049.485610105483</v>
      </c>
      <c r="R17" s="22">
        <f>'WEEKLY COMPETITIVE REPORT'!R17</f>
        <v>2822</v>
      </c>
      <c r="S17" s="22">
        <f>'WEEKLY COMPETITIVE REPORT'!S17</f>
        <v>3097</v>
      </c>
      <c r="T17" s="64">
        <f>'WEEKLY COMPETITIVE REPORT'!T17</f>
        <v>-8.489217978695763</v>
      </c>
      <c r="U17" s="14">
        <f>'WEEKLY COMPETITIVE REPORT'!U17/Y4</f>
        <v>101100.40369839822</v>
      </c>
      <c r="V17" s="14">
        <f t="shared" si="1"/>
        <v>1079.261239591552</v>
      </c>
      <c r="W17" s="25">
        <f t="shared" si="2"/>
        <v>119447.8447714546</v>
      </c>
      <c r="X17" s="22">
        <f>'WEEKLY COMPETITIVE REPORT'!X17</f>
        <v>15750</v>
      </c>
      <c r="Y17" s="56">
        <f>'WEEKLY COMPETITIVE REPORT'!Y17</f>
        <v>18572</v>
      </c>
    </row>
    <row r="18" spans="1:25" ht="13.5" customHeight="1">
      <c r="A18" s="50">
        <v>5</v>
      </c>
      <c r="B18" s="4">
        <f>'WEEKLY COMPETITIVE REPORT'!B18</f>
        <v>2</v>
      </c>
      <c r="C18" s="4" t="str">
        <f>'WEEKLY COMPETITIVE REPORT'!C18</f>
        <v>INTERNSHIP</v>
      </c>
      <c r="D18" s="4" t="str">
        <f>'WEEKLY COMPETITIVE REPORT'!D18</f>
        <v>PRIPRAVNIKA</v>
      </c>
      <c r="E18" s="4" t="str">
        <f>'WEEKLY COMPETITIVE REPORT'!E18</f>
        <v>FOX</v>
      </c>
      <c r="F18" s="4" t="str">
        <f>'WEEKLY COMPETITIVE REPORT'!F18</f>
        <v>Blitz</v>
      </c>
      <c r="G18" s="37">
        <f>'WEEKLY COMPETITIVE REPORT'!G18</f>
        <v>3</v>
      </c>
      <c r="H18" s="37">
        <f>'WEEKLY COMPETITIVE REPORT'!H18</f>
        <v>11</v>
      </c>
      <c r="I18" s="14">
        <f>'WEEKLY COMPETITIVE REPORT'!I18/Y4</f>
        <v>8225.029300690194</v>
      </c>
      <c r="J18" s="14">
        <f>'WEEKLY COMPETITIVE REPORT'!J18/Y4</f>
        <v>13298.60658939966</v>
      </c>
      <c r="K18" s="22">
        <f>'WEEKLY COMPETITIVE REPORT'!K18</f>
        <v>1138</v>
      </c>
      <c r="L18" s="22">
        <f>'WEEKLY COMPETITIVE REPORT'!L18</f>
        <v>1810</v>
      </c>
      <c r="M18" s="64">
        <f>'WEEKLY COMPETITIVE REPORT'!M18</f>
        <v>-38.151194672933805</v>
      </c>
      <c r="N18" s="14">
        <f t="shared" si="0"/>
        <v>747.7299364263813</v>
      </c>
      <c r="O18" s="37">
        <f>'WEEKLY COMPETITIVE REPORT'!O18</f>
        <v>11</v>
      </c>
      <c r="P18" s="14">
        <f>'WEEKLY COMPETITIVE REPORT'!P18/Y4</f>
        <v>16800.364630811302</v>
      </c>
      <c r="Q18" s="14">
        <f>'WEEKLY COMPETITIVE REPORT'!Q18/Y4</f>
        <v>25981.247558275816</v>
      </c>
      <c r="R18" s="22">
        <f>'WEEKLY COMPETITIVE REPORT'!R18</f>
        <v>2634</v>
      </c>
      <c r="S18" s="22">
        <f>'WEEKLY COMPETITIVE REPORT'!S18</f>
        <v>4018</v>
      </c>
      <c r="T18" s="64">
        <f>'WEEKLY COMPETITIVE REPORT'!T18</f>
        <v>-35.33657460778909</v>
      </c>
      <c r="U18" s="14">
        <f>'WEEKLY COMPETITIVE REPORT'!U18/Y4</f>
        <v>65246.77692407865</v>
      </c>
      <c r="V18" s="14">
        <f t="shared" si="1"/>
        <v>1527.3058755283002</v>
      </c>
      <c r="W18" s="25">
        <f t="shared" si="2"/>
        <v>82047.14155488995</v>
      </c>
      <c r="X18" s="22">
        <f>'WEEKLY COMPETITIVE REPORT'!X18</f>
        <v>10105</v>
      </c>
      <c r="Y18" s="56">
        <f>'WEEKLY COMPETITIVE REPORT'!Y18</f>
        <v>12739</v>
      </c>
    </row>
    <row r="19" spans="1:25" ht="12.75">
      <c r="A19" s="50">
        <v>6</v>
      </c>
      <c r="B19" s="4">
        <f>'WEEKLY COMPETITIVE REPORT'!B19</f>
        <v>3</v>
      </c>
      <c r="C19" s="4" t="str">
        <f>'WEEKLY COMPETITIVE REPORT'!C19</f>
        <v>WORLD WAR Z</v>
      </c>
      <c r="D19" s="4" t="str">
        <f>'WEEKLY COMPETITIVE REPORT'!D19</f>
        <v>SVETOVNA VOJNA Z</v>
      </c>
      <c r="E19" s="4" t="str">
        <f>'WEEKLY COMPETITIVE REPORT'!E19</f>
        <v>PAR</v>
      </c>
      <c r="F19" s="4" t="str">
        <f>'WEEKLY COMPETITIVE REPORT'!F19</f>
        <v>Karantanija</v>
      </c>
      <c r="G19" s="37">
        <f>'WEEKLY COMPETITIVE REPORT'!G19</f>
        <v>4</v>
      </c>
      <c r="H19" s="37">
        <f>'WEEKLY COMPETITIVE REPORT'!H19</f>
        <v>17</v>
      </c>
      <c r="I19" s="14">
        <f>'WEEKLY COMPETITIVE REPORT'!I19/Y4</f>
        <v>5668.706862872769</v>
      </c>
      <c r="J19" s="14">
        <f>'WEEKLY COMPETITIVE REPORT'!J19/Y4</f>
        <v>11778.877458002344</v>
      </c>
      <c r="K19" s="22">
        <f>'WEEKLY COMPETITIVE REPORT'!K19</f>
        <v>775</v>
      </c>
      <c r="L19" s="22">
        <f>'WEEKLY COMPETITIVE REPORT'!L19</f>
        <v>1502</v>
      </c>
      <c r="M19" s="64">
        <f>'WEEKLY COMPETITIVE REPORT'!M19</f>
        <v>-51.87396351575456</v>
      </c>
      <c r="N19" s="14">
        <f t="shared" si="0"/>
        <v>333.4533448748688</v>
      </c>
      <c r="O19" s="37">
        <f>'WEEKLY COMPETITIVE REPORT'!O19</f>
        <v>17</v>
      </c>
      <c r="P19" s="14">
        <f>'WEEKLY COMPETITIVE REPORT'!P19/Y4</f>
        <v>11681.208490688892</v>
      </c>
      <c r="Q19" s="14">
        <f>'WEEKLY COMPETITIVE REPORT'!Q19/Y4</f>
        <v>21126.448756348484</v>
      </c>
      <c r="R19" s="22">
        <f>'WEEKLY COMPETITIVE REPORT'!R19</f>
        <v>1807</v>
      </c>
      <c r="S19" s="22">
        <f>'WEEKLY COMPETITIVE REPORT'!S19</f>
        <v>3041</v>
      </c>
      <c r="T19" s="64">
        <f>'WEEKLY COMPETITIVE REPORT'!T19</f>
        <v>-44.708130432102564</v>
      </c>
      <c r="U19" s="14">
        <f>'WEEKLY COMPETITIVE REPORT'!U19/Y4</f>
        <v>126594.60867300429</v>
      </c>
      <c r="V19" s="14">
        <f t="shared" si="1"/>
        <v>687.1299112169936</v>
      </c>
      <c r="W19" s="25">
        <f t="shared" si="2"/>
        <v>138275.8171636932</v>
      </c>
      <c r="X19" s="22">
        <f>'WEEKLY COMPETITIVE REPORT'!X19</f>
        <v>18632</v>
      </c>
      <c r="Y19" s="56">
        <f>'WEEKLY COMPETITIVE REPORT'!Y19</f>
        <v>20439</v>
      </c>
    </row>
    <row r="20" spans="1:25" ht="12.75">
      <c r="A20" s="51">
        <v>7</v>
      </c>
      <c r="B20" s="4">
        <f>'WEEKLY COMPETITIVE REPORT'!B20</f>
        <v>6</v>
      </c>
      <c r="C20" s="4" t="str">
        <f>'WEEKLY COMPETITIVE REPORT'!C20</f>
        <v>NOW YOU SEE ME</v>
      </c>
      <c r="D20" s="4" t="str">
        <f>'WEEKLY COMPETITIVE REPORT'!D20</f>
        <v>MOJSTRI ILUZIJ</v>
      </c>
      <c r="E20" s="4" t="str">
        <f>'WEEKLY COMPETITIVE REPORT'!E20</f>
        <v>IND</v>
      </c>
      <c r="F20" s="4" t="str">
        <f>'WEEKLY COMPETITIVE REPORT'!F20</f>
        <v>Blitz</v>
      </c>
      <c r="G20" s="37">
        <f>'WEEKLY COMPETITIVE REPORT'!G20</f>
        <v>5</v>
      </c>
      <c r="H20" s="37">
        <f>'WEEKLY COMPETITIVE REPORT'!H20</f>
        <v>9</v>
      </c>
      <c r="I20" s="14">
        <f>'WEEKLY COMPETITIVE REPORT'!I20/Y4</f>
        <v>3789.555931761948</v>
      </c>
      <c r="J20" s="14">
        <f>'WEEKLY COMPETITIVE REPORT'!J20/Y4</f>
        <v>6427.920302122672</v>
      </c>
      <c r="K20" s="22">
        <f>'WEEKLY COMPETITIVE REPORT'!K20</f>
        <v>499</v>
      </c>
      <c r="L20" s="22">
        <f>'WEEKLY COMPETITIVE REPORT'!L20</f>
        <v>854</v>
      </c>
      <c r="M20" s="64">
        <f>'WEEKLY COMPETITIVE REPORT'!M20</f>
        <v>-41.045380875202596</v>
      </c>
      <c r="N20" s="14">
        <f t="shared" si="0"/>
        <v>421.061770195772</v>
      </c>
      <c r="O20" s="37">
        <f>'WEEKLY COMPETITIVE REPORT'!O20</f>
        <v>9</v>
      </c>
      <c r="P20" s="14">
        <f>'WEEKLY COMPETITIVE REPORT'!P20/Y4</f>
        <v>7715.84841776273</v>
      </c>
      <c r="Q20" s="14">
        <f>'WEEKLY COMPETITIVE REPORT'!Q20/Y4</f>
        <v>12178.669097538741</v>
      </c>
      <c r="R20" s="22">
        <f>'WEEKLY COMPETITIVE REPORT'!R20</f>
        <v>1088</v>
      </c>
      <c r="S20" s="22">
        <f>'WEEKLY COMPETITIVE REPORT'!S20</f>
        <v>1767</v>
      </c>
      <c r="T20" s="64">
        <f>'WEEKLY COMPETITIVE REPORT'!T20</f>
        <v>-36.64456800684346</v>
      </c>
      <c r="U20" s="14">
        <f>'WEEKLY COMPETITIVE REPORT'!U20/Y4</f>
        <v>84154.1867430655</v>
      </c>
      <c r="V20" s="14">
        <f t="shared" si="1"/>
        <v>857.3164908625255</v>
      </c>
      <c r="W20" s="25">
        <f t="shared" si="2"/>
        <v>91870.03516082822</v>
      </c>
      <c r="X20" s="22">
        <f>'WEEKLY COMPETITIVE REPORT'!X20</f>
        <v>12506</v>
      </c>
      <c r="Y20" s="56">
        <f>'WEEKLY COMPETITIVE REPORT'!Y20</f>
        <v>13594</v>
      </c>
    </row>
    <row r="21" spans="1:25" ht="12.75">
      <c r="A21" s="50">
        <v>8</v>
      </c>
      <c r="B21" s="4">
        <f>'WEEKLY COMPETITIVE REPORT'!B21</f>
        <v>5</v>
      </c>
      <c r="C21" s="4" t="str">
        <f>'WEEKLY COMPETITIVE REPORT'!C21</f>
        <v>MAN OF STEEL</v>
      </c>
      <c r="D21" s="4" t="str">
        <f>'WEEKLY COMPETITIVE REPORT'!D21</f>
        <v>JEKLENI MOŽ</v>
      </c>
      <c r="E21" s="4" t="str">
        <f>'WEEKLY COMPETITIVE REPORT'!E21</f>
        <v>WB</v>
      </c>
      <c r="F21" s="4" t="str">
        <f>'WEEKLY COMPETITIVE REPORT'!F21</f>
        <v>Blitz</v>
      </c>
      <c r="G21" s="37">
        <f>'WEEKLY COMPETITIVE REPORT'!G21</f>
        <v>4</v>
      </c>
      <c r="H21" s="37">
        <f>'WEEKLY COMPETITIVE REPORT'!H21</f>
        <v>18</v>
      </c>
      <c r="I21" s="14">
        <f>'WEEKLY COMPETITIVE REPORT'!I21/Y4</f>
        <v>3435.3431436384944</v>
      </c>
      <c r="J21" s="14">
        <f>'WEEKLY COMPETITIVE REPORT'!J21/Y4</f>
        <v>6987.889048053132</v>
      </c>
      <c r="K21" s="22">
        <f>'WEEKLY COMPETITIVE REPORT'!K21</f>
        <v>453</v>
      </c>
      <c r="L21" s="22">
        <f>'WEEKLY COMPETITIVE REPORT'!L21</f>
        <v>869</v>
      </c>
      <c r="M21" s="64">
        <f>'WEEKLY COMPETITIVE REPORT'!M21</f>
        <v>-50.8386134923593</v>
      </c>
      <c r="N21" s="14">
        <f aca="true" t="shared" si="3" ref="N21:N33">I21/H21</f>
        <v>190.85239686880524</v>
      </c>
      <c r="O21" s="37">
        <f>'WEEKLY COMPETITIVE REPORT'!O21</f>
        <v>18</v>
      </c>
      <c r="P21" s="14">
        <f>'WEEKLY COMPETITIVE REPORT'!P21/Y4</f>
        <v>7468.420367235317</v>
      </c>
      <c r="Q21" s="14">
        <f>'WEEKLY COMPETITIVE REPORT'!Q21/Y4</f>
        <v>14087.771845292355</v>
      </c>
      <c r="R21" s="22">
        <f>'WEEKLY COMPETITIVE REPORT'!R21</f>
        <v>1134</v>
      </c>
      <c r="S21" s="22">
        <f>'WEEKLY COMPETITIVE REPORT'!S21</f>
        <v>1948</v>
      </c>
      <c r="T21" s="64">
        <f>'WEEKLY COMPETITIVE REPORT'!T21</f>
        <v>-46.98650397485672</v>
      </c>
      <c r="U21" s="14">
        <f>'WEEKLY COMPETITIVE REPORT'!U21/Y4</f>
        <v>111508.0088553197</v>
      </c>
      <c r="V21" s="14">
        <f aca="true" t="shared" si="4" ref="V21:V33">P21/O21</f>
        <v>414.9122426241843</v>
      </c>
      <c r="W21" s="25">
        <f aca="true" t="shared" si="5" ref="W21:W33">P21+U21</f>
        <v>118976.42922255502</v>
      </c>
      <c r="X21" s="22">
        <f>'WEEKLY COMPETITIVE REPORT'!X21</f>
        <v>15286</v>
      </c>
      <c r="Y21" s="56">
        <f>'WEEKLY COMPETITIVE REPORT'!Y21</f>
        <v>16420</v>
      </c>
    </row>
    <row r="22" spans="1:25" ht="12.75">
      <c r="A22" s="50">
        <v>9</v>
      </c>
      <c r="B22" s="4">
        <f>'WEEKLY COMPETITIVE REPORT'!B22</f>
        <v>7</v>
      </c>
      <c r="C22" s="4" t="str">
        <f>'WEEKLY COMPETITIVE REPORT'!C22</f>
        <v>HANGOVER 3</v>
      </c>
      <c r="D22" s="4" t="str">
        <f>'WEEKLY COMPETITIVE REPORT'!D22</f>
        <v>PREKROKANA NOČ 3</v>
      </c>
      <c r="E22" s="4" t="str">
        <f>'WEEKLY COMPETITIVE REPORT'!E22</f>
        <v>WB</v>
      </c>
      <c r="F22" s="4" t="str">
        <f>'WEEKLY COMPETITIVE REPORT'!F22</f>
        <v>Blitz</v>
      </c>
      <c r="G22" s="37">
        <f>'WEEKLY COMPETITIVE REPORT'!G22</f>
        <v>7</v>
      </c>
      <c r="H22" s="37">
        <f>'WEEKLY COMPETITIVE REPORT'!H22</f>
        <v>11</v>
      </c>
      <c r="I22" s="14">
        <f>'WEEKLY COMPETITIVE REPORT'!I22/Y4</f>
        <v>3310.3268654772755</v>
      </c>
      <c r="J22" s="14">
        <f>'WEEKLY COMPETITIVE REPORT'!J22/Y4</f>
        <v>6752.1812736033335</v>
      </c>
      <c r="K22" s="22">
        <f>'WEEKLY COMPETITIVE REPORT'!K22</f>
        <v>479</v>
      </c>
      <c r="L22" s="22">
        <f>'WEEKLY COMPETITIVE REPORT'!L22</f>
        <v>933</v>
      </c>
      <c r="M22" s="64">
        <f>'WEEKLY COMPETITIVE REPORT'!M22</f>
        <v>-50.97396335583414</v>
      </c>
      <c r="N22" s="14">
        <f t="shared" si="3"/>
        <v>300.9388059524796</v>
      </c>
      <c r="O22" s="37">
        <f>'WEEKLY COMPETITIVE REPORT'!O22</f>
        <v>11</v>
      </c>
      <c r="P22" s="14">
        <f>'WEEKLY COMPETITIVE REPORT'!P22/Y4</f>
        <v>6392.759473889829</v>
      </c>
      <c r="Q22" s="14">
        <f>'WEEKLY COMPETITIVE REPORT'!Q22/Y4</f>
        <v>11119.93749186092</v>
      </c>
      <c r="R22" s="22">
        <f>'WEEKLY COMPETITIVE REPORT'!R22</f>
        <v>995</v>
      </c>
      <c r="S22" s="22">
        <f>'WEEKLY COMPETITIVE REPORT'!S22</f>
        <v>1710</v>
      </c>
      <c r="T22" s="64">
        <f>'WEEKLY COMPETITIVE REPORT'!T22</f>
        <v>-42.51083265019323</v>
      </c>
      <c r="U22" s="14">
        <f>'WEEKLY COMPETITIVE REPORT'!U22/Y4</f>
        <v>420354.21278812346</v>
      </c>
      <c r="V22" s="14">
        <f t="shared" si="4"/>
        <v>581.1599521718026</v>
      </c>
      <c r="W22" s="25">
        <f t="shared" si="5"/>
        <v>426746.9722620133</v>
      </c>
      <c r="X22" s="22">
        <f>'WEEKLY COMPETITIVE REPORT'!X22</f>
        <v>63481</v>
      </c>
      <c r="Y22" s="56">
        <f>'WEEKLY COMPETITIVE REPORT'!Y22</f>
        <v>64476</v>
      </c>
    </row>
    <row r="23" spans="1:25" ht="12.75">
      <c r="A23" s="50">
        <v>10</v>
      </c>
      <c r="B23" s="4">
        <f>'WEEKLY COMPETITIVE REPORT'!B23</f>
        <v>8</v>
      </c>
      <c r="C23" s="4" t="str">
        <f>'WEEKLY COMPETITIVE REPORT'!C23</f>
        <v>WINGS</v>
      </c>
      <c r="D23" s="4" t="str">
        <f>'WEEKLY COMPETITIVE REPORT'!D23</f>
        <v>KRILA</v>
      </c>
      <c r="E23" s="4" t="str">
        <f>'WEEKLY COMPETITIVE REPORT'!E23</f>
        <v>IND</v>
      </c>
      <c r="F23" s="4" t="str">
        <f>'WEEKLY COMPETITIVE REPORT'!F23</f>
        <v>Karantanija</v>
      </c>
      <c r="G23" s="37">
        <f>'WEEKLY COMPETITIVE REPORT'!G23</f>
        <v>3</v>
      </c>
      <c r="H23" s="37">
        <f>'WEEKLY COMPETITIVE REPORT'!H23</f>
        <v>10</v>
      </c>
      <c r="I23" s="14">
        <f>'WEEKLY COMPETITIVE REPORT'!I23/Y4</f>
        <v>2846.7248339627554</v>
      </c>
      <c r="J23" s="14">
        <f>'WEEKLY COMPETITIVE REPORT'!J23/Y4</f>
        <v>5416.0698007553065</v>
      </c>
      <c r="K23" s="22">
        <f>'WEEKLY COMPETITIVE REPORT'!K23</f>
        <v>418</v>
      </c>
      <c r="L23" s="22">
        <f>'WEEKLY COMPETITIVE REPORT'!L23</f>
        <v>797</v>
      </c>
      <c r="M23" s="64">
        <f>'WEEKLY COMPETITIVE REPORT'!M23</f>
        <v>-47.43928829045444</v>
      </c>
      <c r="N23" s="14">
        <f t="shared" si="3"/>
        <v>284.67248339627554</v>
      </c>
      <c r="O23" s="37">
        <f>'WEEKLY COMPETITIVE REPORT'!O23</f>
        <v>10</v>
      </c>
      <c r="P23" s="14">
        <f>'WEEKLY COMPETITIVE REPORT'!P23/Y4</f>
        <v>5995.5723401484565</v>
      </c>
      <c r="Q23" s="14">
        <f>'WEEKLY COMPETITIVE REPORT'!Q23/Y4</f>
        <v>9256.41359552025</v>
      </c>
      <c r="R23" s="22">
        <f>'WEEKLY COMPETITIVE REPORT'!R23</f>
        <v>965</v>
      </c>
      <c r="S23" s="22">
        <f>'WEEKLY COMPETITIVE REPORT'!S23</f>
        <v>1448</v>
      </c>
      <c r="T23" s="64">
        <f>'WEEKLY COMPETITIVE REPORT'!T23</f>
        <v>-35.22791221159257</v>
      </c>
      <c r="U23" s="14">
        <f>'WEEKLY COMPETITIVE REPORT'!U23/Y4</f>
        <v>21078.265399140513</v>
      </c>
      <c r="V23" s="14">
        <f t="shared" si="4"/>
        <v>599.5572340148457</v>
      </c>
      <c r="W23" s="25">
        <f t="shared" si="5"/>
        <v>27073.83773928897</v>
      </c>
      <c r="X23" s="22">
        <f>'WEEKLY COMPETITIVE REPORT'!X23</f>
        <v>3418</v>
      </c>
      <c r="Y23" s="56">
        <f>'WEEKLY COMPETITIVE REPORT'!Y23</f>
        <v>4383</v>
      </c>
    </row>
    <row r="24" spans="1:25" ht="12.75">
      <c r="A24" s="50">
        <v>11</v>
      </c>
      <c r="B24" s="4">
        <f>'WEEKLY COMPETITIVE REPORT'!B24</f>
        <v>9</v>
      </c>
      <c r="C24" s="4" t="str">
        <f>'WEEKLY COMPETITIVE REPORT'!C24</f>
        <v>EPIC</v>
      </c>
      <c r="D24" s="4" t="str">
        <f>'WEEKLY COMPETITIVE REPORT'!D24</f>
        <v>SKRIVNOSTNI VARUHI GOZDA</v>
      </c>
      <c r="E24" s="4" t="str">
        <f>'WEEKLY COMPETITIVE REPORT'!E24</f>
        <v>FOX</v>
      </c>
      <c r="F24" s="4" t="str">
        <f>'WEEKLY COMPETITIVE REPORT'!F24</f>
        <v>Blitz</v>
      </c>
      <c r="G24" s="37">
        <f>'WEEKLY COMPETITIVE REPORT'!G24</f>
        <v>6</v>
      </c>
      <c r="H24" s="37">
        <f>'WEEKLY COMPETITIVE REPORT'!H24</f>
        <v>18</v>
      </c>
      <c r="I24" s="14">
        <f>'WEEKLY COMPETITIVE REPORT'!I24/Y4</f>
        <v>2983.4613882015888</v>
      </c>
      <c r="J24" s="14">
        <f>'WEEKLY COMPETITIVE REPORT'!J24/Y4</f>
        <v>4646.4383383253025</v>
      </c>
      <c r="K24" s="22">
        <f>'WEEKLY COMPETITIVE REPORT'!K24</f>
        <v>400</v>
      </c>
      <c r="L24" s="22">
        <f>'WEEKLY COMPETITIVE REPORT'!L24</f>
        <v>626</v>
      </c>
      <c r="M24" s="64">
        <f>'WEEKLY COMPETITIVE REPORT'!M24</f>
        <v>-35.790358744394624</v>
      </c>
      <c r="N24" s="14">
        <f t="shared" si="3"/>
        <v>165.74785490008827</v>
      </c>
      <c r="O24" s="37">
        <f>'WEEKLY COMPETITIVE REPORT'!O24</f>
        <v>18</v>
      </c>
      <c r="P24" s="14">
        <f>'WEEKLY COMPETITIVE REPORT'!P24/Y4</f>
        <v>5259.799453053783</v>
      </c>
      <c r="Q24" s="14">
        <f>'WEEKLY COMPETITIVE REPORT'!Q24/Y4</f>
        <v>8975.126969657507</v>
      </c>
      <c r="R24" s="22">
        <f>'WEEKLY COMPETITIVE REPORT'!R24</f>
        <v>777</v>
      </c>
      <c r="S24" s="22">
        <f>'WEEKLY COMPETITIVE REPORT'!S24</f>
        <v>1342</v>
      </c>
      <c r="T24" s="64">
        <f>'WEEKLY COMPETITIVE REPORT'!T24</f>
        <v>-41.395821242019736</v>
      </c>
      <c r="U24" s="14">
        <f>'WEEKLY COMPETITIVE REPORT'!U24/Y4</f>
        <v>138450.31905195987</v>
      </c>
      <c r="V24" s="14">
        <f t="shared" si="4"/>
        <v>292.21108072521014</v>
      </c>
      <c r="W24" s="25">
        <f t="shared" si="5"/>
        <v>143710.11850501364</v>
      </c>
      <c r="X24" s="22">
        <f>'WEEKLY COMPETITIVE REPORT'!X24</f>
        <v>20354</v>
      </c>
      <c r="Y24" s="56">
        <f>'WEEKLY COMPETITIVE REPORT'!Y24</f>
        <v>21131</v>
      </c>
    </row>
    <row r="25" spans="1:25" ht="12.75">
      <c r="A25" s="50">
        <v>12</v>
      </c>
      <c r="B25" s="4" t="str">
        <f>'WEEKLY COMPETITIVE REPORT'!B25</f>
        <v>New</v>
      </c>
      <c r="C25" s="4" t="str">
        <f>'WEEKLY COMPETITIVE REPORT'!C25</f>
        <v>SVEĆENIKOVA DJECA</v>
      </c>
      <c r="D25" s="4" t="str">
        <f>'WEEKLY COMPETITIVE REPORT'!D25</f>
        <v>DUHOVNIKOVI OTROCI</v>
      </c>
      <c r="E25" s="4" t="str">
        <f>'WEEKLY COMPETITIVE REPORT'!E25</f>
        <v>IND</v>
      </c>
      <c r="F25" s="4" t="str">
        <f>'WEEKLY COMPETITIVE REPORT'!F25</f>
        <v>CF</v>
      </c>
      <c r="G25" s="37">
        <f>'WEEKLY COMPETITIVE REPORT'!G25</f>
        <v>1</v>
      </c>
      <c r="H25" s="37">
        <f>'WEEKLY COMPETITIVE REPORT'!H25</f>
        <v>9</v>
      </c>
      <c r="I25" s="14">
        <f>'WEEKLY COMPETITIVE REPORT'!I25/Y4</f>
        <v>2333.6371923427528</v>
      </c>
      <c r="J25" s="14">
        <f>'WEEKLY COMPETITIVE REPORT'!J25/Y4</f>
        <v>0</v>
      </c>
      <c r="K25" s="22">
        <f>'WEEKLY COMPETITIVE REPORT'!K25</f>
        <v>321</v>
      </c>
      <c r="L25" s="22">
        <f>'WEEKLY COMPETITIVE REPORT'!L25</f>
        <v>0</v>
      </c>
      <c r="M25" s="64">
        <f>'WEEKLY COMPETITIVE REPORT'!M25</f>
        <v>0</v>
      </c>
      <c r="N25" s="14">
        <f t="shared" si="3"/>
        <v>259.29302137141696</v>
      </c>
      <c r="O25" s="37">
        <f>'WEEKLY COMPETITIVE REPORT'!O25</f>
        <v>9</v>
      </c>
      <c r="P25" s="14">
        <f>'WEEKLY COMPETITIVE REPORT'!P25/Y4</f>
        <v>4483.656726136215</v>
      </c>
      <c r="Q25" s="14">
        <f>'WEEKLY COMPETITIVE REPORT'!Q25/Y4</f>
        <v>0</v>
      </c>
      <c r="R25" s="22">
        <f>'WEEKLY COMPETITIVE REPORT'!R25</f>
        <v>691</v>
      </c>
      <c r="S25" s="22">
        <f>'WEEKLY COMPETITIVE REPORT'!S25</f>
        <v>0</v>
      </c>
      <c r="T25" s="64">
        <f>'WEEKLY COMPETITIVE REPORT'!T25</f>
        <v>0</v>
      </c>
      <c r="U25" s="14">
        <f>'WEEKLY COMPETITIVE REPORT'!U25/Y4</f>
        <v>0</v>
      </c>
      <c r="V25" s="14">
        <f t="shared" si="4"/>
        <v>498.1840806818017</v>
      </c>
      <c r="W25" s="25">
        <f t="shared" si="5"/>
        <v>4483.656726136215</v>
      </c>
      <c r="X25" s="22">
        <f>'WEEKLY COMPETITIVE REPORT'!X25</f>
        <v>34</v>
      </c>
      <c r="Y25" s="56">
        <f>'WEEKLY COMPETITIVE REPORT'!Y25</f>
        <v>725</v>
      </c>
    </row>
    <row r="26" spans="1:25" ht="12.75" customHeight="1">
      <c r="A26" s="50">
        <v>13</v>
      </c>
      <c r="B26" s="4">
        <f>'WEEKLY COMPETITIVE REPORT'!B26</f>
        <v>10</v>
      </c>
      <c r="C26" s="4" t="str">
        <f>'WEEKLY COMPETITIVE REPORT'!C26</f>
        <v>FAST AND FURIOUS 6</v>
      </c>
      <c r="D26" s="4" t="str">
        <f>'WEEKLY COMPETITIVE REPORT'!D26</f>
        <v>HITRI IN DRZNI 6</v>
      </c>
      <c r="E26" s="4" t="str">
        <f>'WEEKLY COMPETITIVE REPORT'!E26</f>
        <v>UNI</v>
      </c>
      <c r="F26" s="4" t="str">
        <f>'WEEKLY COMPETITIVE REPORT'!F26</f>
        <v>Karantanija</v>
      </c>
      <c r="G26" s="37">
        <f>'WEEKLY COMPETITIVE REPORT'!G26</f>
        <v>8</v>
      </c>
      <c r="H26" s="37">
        <f>'WEEKLY COMPETITIVE REPORT'!H26</f>
        <v>11</v>
      </c>
      <c r="I26" s="14">
        <f>'WEEKLY COMPETITIVE REPORT'!I26/Y4</f>
        <v>1754.1346529496027</v>
      </c>
      <c r="J26" s="14">
        <f>'WEEKLY COMPETITIVE REPORT'!J26/Y4</f>
        <v>4151.582237270478</v>
      </c>
      <c r="K26" s="22">
        <f>'WEEKLY COMPETITIVE REPORT'!K26</f>
        <v>241</v>
      </c>
      <c r="L26" s="22">
        <f>'WEEKLY COMPETITIVE REPORT'!L26</f>
        <v>565</v>
      </c>
      <c r="M26" s="64">
        <f>'WEEKLY COMPETITIVE REPORT'!M26</f>
        <v>-57.747804265997495</v>
      </c>
      <c r="N26" s="14">
        <f t="shared" si="3"/>
        <v>159.46678663178207</v>
      </c>
      <c r="O26" s="37">
        <f>'WEEKLY COMPETITIVE REPORT'!O26</f>
        <v>11</v>
      </c>
      <c r="P26" s="14">
        <f>'WEEKLY COMPETITIVE REPORT'!P26/Y4</f>
        <v>3268.654772756869</v>
      </c>
      <c r="Q26" s="14">
        <f>'WEEKLY COMPETITIVE REPORT'!Q26/Y4</f>
        <v>7021.747623388462</v>
      </c>
      <c r="R26" s="22">
        <f>'WEEKLY COMPETITIVE REPORT'!R26</f>
        <v>467</v>
      </c>
      <c r="S26" s="22">
        <f>'WEEKLY COMPETITIVE REPORT'!S26</f>
        <v>1009</v>
      </c>
      <c r="T26" s="64">
        <f>'WEEKLY COMPETITIVE REPORT'!T26</f>
        <v>-53.44955489614243</v>
      </c>
      <c r="U26" s="14">
        <f>'WEEKLY COMPETITIVE REPORT'!U26/Y4</f>
        <v>478275.8171636932</v>
      </c>
      <c r="V26" s="14">
        <f t="shared" si="4"/>
        <v>297.1504338869881</v>
      </c>
      <c r="W26" s="25">
        <f t="shared" si="5"/>
        <v>481544.47193645005</v>
      </c>
      <c r="X26" s="22">
        <f>'WEEKLY COMPETITIVE REPORT'!X26</f>
        <v>70320</v>
      </c>
      <c r="Y26" s="56">
        <f>'WEEKLY COMPETITIVE REPORT'!Y26</f>
        <v>70787</v>
      </c>
    </row>
    <row r="27" spans="1:25" ht="12.75" customHeight="1">
      <c r="A27" s="50">
        <v>14</v>
      </c>
      <c r="B27" s="4">
        <f>'WEEKLY COMPETITIVE REPORT'!B27</f>
        <v>11</v>
      </c>
      <c r="C27" s="4" t="str">
        <f>'WEEKLY COMPETITIVE REPORT'!C27</f>
        <v>GREAT GATSBY</v>
      </c>
      <c r="D27" s="4" t="str">
        <f>'WEEKLY COMPETITIVE REPORT'!D27</f>
        <v>VELIKI GATSBY</v>
      </c>
      <c r="E27" s="4" t="str">
        <f>'WEEKLY COMPETITIVE REPORT'!E27</f>
        <v>IND</v>
      </c>
      <c r="F27" s="4" t="str">
        <f>'WEEKLY COMPETITIVE REPORT'!F27</f>
        <v>Blitz</v>
      </c>
      <c r="G27" s="37">
        <f>'WEEKLY COMPETITIVE REPORT'!G27</f>
        <v>9</v>
      </c>
      <c r="H27" s="37">
        <f>'WEEKLY COMPETITIVE REPORT'!H27</f>
        <v>10</v>
      </c>
      <c r="I27" s="14">
        <f>'WEEKLY COMPETITIVE REPORT'!I27/Y4</f>
        <v>1101.7059512957417</v>
      </c>
      <c r="J27" s="14">
        <f>'WEEKLY COMPETITIVE REPORT'!J27/Y17</f>
        <v>0.062028860650441525</v>
      </c>
      <c r="K27" s="22">
        <f>'WEEKLY COMPETITIVE REPORT'!K27</f>
        <v>136</v>
      </c>
      <c r="L27" s="22">
        <f>'WEEKLY COMPETITIVE REPORT'!L27</f>
        <v>187</v>
      </c>
      <c r="M27" s="64">
        <f>'WEEKLY COMPETITIVE REPORT'!M27</f>
        <v>-26.5625</v>
      </c>
      <c r="N27" s="14">
        <f t="shared" si="3"/>
        <v>110.17059512957417</v>
      </c>
      <c r="O27" s="37">
        <f>'WEEKLY COMPETITIVE REPORT'!O27</f>
        <v>10</v>
      </c>
      <c r="P27" s="14">
        <f>'WEEKLY COMPETITIVE REPORT'!P27/Y4</f>
        <v>2242.4794895168643</v>
      </c>
      <c r="Q27" s="14">
        <f>'WEEKLY COMPETITIVE REPORT'!Q27/Y17</f>
        <v>0.12055782898987723</v>
      </c>
      <c r="R27" s="22">
        <f>'WEEKLY COMPETITIVE REPORT'!R27</f>
        <v>284</v>
      </c>
      <c r="S27" s="22">
        <f>'WEEKLY COMPETITIVE REPORT'!S27</f>
        <v>387</v>
      </c>
      <c r="T27" s="64">
        <f>'WEEKLY COMPETITIVE REPORT'!T27</f>
        <v>-23.09066547565878</v>
      </c>
      <c r="U27" s="14">
        <f>'WEEKLY COMPETITIVE REPORT'!U27/Y17</f>
        <v>5.886280422140858</v>
      </c>
      <c r="V27" s="14">
        <f t="shared" si="4"/>
        <v>224.24794895168642</v>
      </c>
      <c r="W27" s="25">
        <f t="shared" si="5"/>
        <v>2248.365769939005</v>
      </c>
      <c r="X27" s="22">
        <f>'WEEKLY COMPETITIVE REPORT'!X27</f>
        <v>18405</v>
      </c>
      <c r="Y27" s="56">
        <f>'WEEKLY COMPETITIVE REPORT'!Y27</f>
        <v>18689</v>
      </c>
    </row>
    <row r="28" spans="1:25" ht="12.75">
      <c r="A28" s="50">
        <v>15</v>
      </c>
      <c r="B28" s="4">
        <f>'WEEKLY COMPETITIVE REPORT'!B28</f>
        <v>14</v>
      </c>
      <c r="C28" s="4" t="str">
        <f>'WEEKLY COMPETITIVE REPORT'!C28</f>
        <v>ARBITRAGE</v>
      </c>
      <c r="D28" s="4" t="str">
        <f>'WEEKLY COMPETITIVE REPORT'!D28</f>
        <v>ARBITRAŽA</v>
      </c>
      <c r="E28" s="4" t="str">
        <f>'WEEKLY COMPETITIVE REPORT'!E28</f>
        <v>IND</v>
      </c>
      <c r="F28" s="4" t="str">
        <f>'WEEKLY COMPETITIVE REPORT'!F28</f>
        <v>FIVIA</v>
      </c>
      <c r="G28" s="37">
        <f>'WEEKLY COMPETITIVE REPORT'!G28</f>
        <v>7</v>
      </c>
      <c r="H28" s="37">
        <f>'WEEKLY COMPETITIVE REPORT'!H28</f>
        <v>7</v>
      </c>
      <c r="I28" s="14">
        <f>'WEEKLY COMPETITIVE REPORT'!I28/Y4</f>
        <v>222.68524547467118</v>
      </c>
      <c r="J28" s="14">
        <f>'WEEKLY COMPETITIVE REPORT'!J28/Y17</f>
        <v>0.02401464570320913</v>
      </c>
      <c r="K28" s="22">
        <f>'WEEKLY COMPETITIVE REPORT'!K28</f>
        <v>28</v>
      </c>
      <c r="L28" s="22">
        <f>'WEEKLY COMPETITIVE REPORT'!L28</f>
        <v>79</v>
      </c>
      <c r="M28" s="64">
        <f>'WEEKLY COMPETITIVE REPORT'!M28</f>
        <v>-61.65919282511211</v>
      </c>
      <c r="N28" s="14">
        <f t="shared" si="3"/>
        <v>31.812177924953026</v>
      </c>
      <c r="O28" s="37">
        <f>'WEEKLY COMPETITIVE REPORT'!O28</f>
        <v>7</v>
      </c>
      <c r="P28" s="14">
        <f>'WEEKLY COMPETITIVE REPORT'!P28/Y4</f>
        <v>750.0976689673134</v>
      </c>
      <c r="Q28" s="14">
        <f>'WEEKLY COMPETITIVE REPORT'!Q28/Y17</f>
        <v>0.0415679517553306</v>
      </c>
      <c r="R28" s="22">
        <f>'WEEKLY COMPETITIVE REPORT'!R28</f>
        <v>104</v>
      </c>
      <c r="S28" s="22">
        <f>'WEEKLY COMPETITIVE REPORT'!S28</f>
        <v>140</v>
      </c>
      <c r="T28" s="64">
        <f>'WEEKLY COMPETITIVE REPORT'!T28</f>
        <v>-25.388601036269435</v>
      </c>
      <c r="U28" s="14">
        <f>'WEEKLY COMPETITIVE REPORT'!U28/Y17</f>
        <v>0.5250376911479647</v>
      </c>
      <c r="V28" s="14">
        <f t="shared" si="4"/>
        <v>107.15680985247334</v>
      </c>
      <c r="W28" s="25">
        <f t="shared" si="5"/>
        <v>750.6227066584614</v>
      </c>
      <c r="X28" s="22">
        <f>'WEEKLY COMPETITIVE REPORT'!X28</f>
        <v>1873</v>
      </c>
      <c r="Y28" s="56">
        <f>'WEEKLY COMPETITIVE REPORT'!Y28</f>
        <v>1977</v>
      </c>
    </row>
    <row r="29" spans="1:25" ht="12.75">
      <c r="A29" s="50">
        <v>16</v>
      </c>
      <c r="B29" s="4">
        <f>'WEEKLY COMPETITIVE REPORT'!B29</f>
        <v>13</v>
      </c>
      <c r="C29" s="4" t="str">
        <f>'WEEKLY COMPETITIVE REPORT'!C29</f>
        <v>POPULAIRE</v>
      </c>
      <c r="D29" s="4" t="str">
        <f>'WEEKLY COMPETITIVE REPORT'!D29</f>
        <v>NERODNA TAJINCA</v>
      </c>
      <c r="E29" s="4" t="str">
        <f>'WEEKLY COMPETITIVE REPORT'!E29</f>
        <v>IND</v>
      </c>
      <c r="F29" s="4" t="str">
        <f>'WEEKLY COMPETITIVE REPORT'!F29</f>
        <v>Cinemania</v>
      </c>
      <c r="G29" s="37">
        <f>'WEEKLY COMPETITIVE REPORT'!G29</f>
        <v>3</v>
      </c>
      <c r="H29" s="37">
        <f>'WEEKLY COMPETITIVE REPORT'!H29</f>
        <v>6</v>
      </c>
      <c r="I29" s="14">
        <f>'WEEKLY COMPETITIVE REPORT'!I29/Y4</f>
        <v>371.1420757911186</v>
      </c>
      <c r="J29" s="14">
        <f>'WEEKLY COMPETITIVE REPORT'!J29/Y17</f>
        <v>0.02390695670902434</v>
      </c>
      <c r="K29" s="22">
        <f>'WEEKLY COMPETITIVE REPORT'!K29</f>
        <v>50</v>
      </c>
      <c r="L29" s="22">
        <f>'WEEKLY COMPETITIVE REPORT'!L29</f>
        <v>78</v>
      </c>
      <c r="M29" s="64">
        <f>'WEEKLY COMPETITIVE REPORT'!M29</f>
        <v>-35.81081081081081</v>
      </c>
      <c r="N29" s="14">
        <f t="shared" si="3"/>
        <v>61.8570126318531</v>
      </c>
      <c r="O29" s="37">
        <f>'WEEKLY COMPETITIVE REPORT'!O29</f>
        <v>6</v>
      </c>
      <c r="P29" s="14">
        <f>'WEEKLY COMPETITIVE REPORT'!P29/Y4</f>
        <v>733.1683812996483</v>
      </c>
      <c r="Q29" s="14">
        <f>'WEEKLY COMPETITIVE REPORT'!Q29/Y17</f>
        <v>0.04867542537152703</v>
      </c>
      <c r="R29" s="22">
        <f>'WEEKLY COMPETITIVE REPORT'!R29</f>
        <v>108</v>
      </c>
      <c r="S29" s="22">
        <f>'WEEKLY COMPETITIVE REPORT'!S29</f>
        <v>174</v>
      </c>
      <c r="T29" s="64">
        <f>'WEEKLY COMPETITIVE REPORT'!T29</f>
        <v>-37.72123893805309</v>
      </c>
      <c r="U29" s="14">
        <f>'WEEKLY COMPETITIVE REPORT'!U29/Y4</f>
        <v>3635.89008985545</v>
      </c>
      <c r="V29" s="14">
        <f t="shared" si="4"/>
        <v>122.19473021660805</v>
      </c>
      <c r="W29" s="25">
        <f t="shared" si="5"/>
        <v>4369.058471155098</v>
      </c>
      <c r="X29" s="22">
        <f>'WEEKLY COMPETITIVE REPORT'!X29</f>
        <v>544</v>
      </c>
      <c r="Y29" s="56">
        <f>'WEEKLY COMPETITIVE REPORT'!Y29</f>
        <v>652</v>
      </c>
    </row>
    <row r="30" spans="1:25" ht="12.75">
      <c r="A30" s="51">
        <v>17</v>
      </c>
      <c r="B30" s="4">
        <f>'WEEKLY COMPETITIVE REPORT'!B30</f>
        <v>12</v>
      </c>
      <c r="C30" s="4" t="str">
        <f>'WEEKLY COMPETITIVE REPORT'!C30</f>
        <v>AFTER EARTH</v>
      </c>
      <c r="D30" s="4" t="str">
        <f>'WEEKLY COMPETITIVE REPORT'!D30</f>
        <v>ČAS PO ZEMLJI</v>
      </c>
      <c r="E30" s="4" t="str">
        <f>'WEEKLY COMPETITIVE REPORT'!E30</f>
        <v>SONY</v>
      </c>
      <c r="F30" s="4" t="str">
        <f>'WEEKLY COMPETITIVE REPORT'!F30</f>
        <v>CF</v>
      </c>
      <c r="G30" s="37">
        <f>'WEEKLY COMPETITIVE REPORT'!G30</f>
        <v>6</v>
      </c>
      <c r="H30" s="37">
        <f>'WEEKLY COMPETITIVE REPORT'!H30</f>
        <v>11</v>
      </c>
      <c r="I30" s="14">
        <f>'WEEKLY COMPETITIVE REPORT'!I30/Y4</f>
        <v>266.96184399010286</v>
      </c>
      <c r="J30" s="14">
        <f>'WEEKLY COMPETITIVE REPORT'!J30/Y17</f>
        <v>0.06321343958647427</v>
      </c>
      <c r="K30" s="22">
        <f>'WEEKLY COMPETITIVE REPORT'!K30</f>
        <v>35</v>
      </c>
      <c r="L30" s="22">
        <f>'WEEKLY COMPETITIVE REPORT'!L30</f>
        <v>206</v>
      </c>
      <c r="M30" s="64">
        <f>'WEEKLY COMPETITIVE REPORT'!M30</f>
        <v>-82.53833049403748</v>
      </c>
      <c r="N30" s="14">
        <f t="shared" si="3"/>
        <v>24.269258544554805</v>
      </c>
      <c r="O30" s="37">
        <f>'WEEKLY COMPETITIVE REPORT'!O30</f>
        <v>11</v>
      </c>
      <c r="P30" s="14">
        <f>'WEEKLY COMPETITIVE REPORT'!P30/Y4</f>
        <v>614.6633676259929</v>
      </c>
      <c r="Q30" s="14">
        <f>'WEEKLY COMPETITIVE REPORT'!Q30/Y17</f>
        <v>0.10725823820805513</v>
      </c>
      <c r="R30" s="22">
        <f>'WEEKLY COMPETITIVE REPORT'!R30</f>
        <v>84</v>
      </c>
      <c r="S30" s="22">
        <f>'WEEKLY COMPETITIVE REPORT'!S30</f>
        <v>380</v>
      </c>
      <c r="T30" s="64">
        <f>'WEEKLY COMPETITIVE REPORT'!T30</f>
        <v>-76.30522088353413</v>
      </c>
      <c r="U30" s="14">
        <f>'WEEKLY COMPETITIVE REPORT'!U30/Y4</f>
        <v>60735.772887094674</v>
      </c>
      <c r="V30" s="14">
        <f t="shared" si="4"/>
        <v>55.878487965999355</v>
      </c>
      <c r="W30" s="25">
        <f t="shared" si="5"/>
        <v>61350.43625472067</v>
      </c>
      <c r="X30" s="22">
        <f>'WEEKLY COMPETITIVE REPORT'!X30</f>
        <v>9316</v>
      </c>
      <c r="Y30" s="56">
        <f>'WEEKLY COMPETITIVE REPORT'!Y30</f>
        <v>9400</v>
      </c>
    </row>
    <row r="31" spans="1:25" ht="12.75">
      <c r="A31" s="50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7">
        <f>'WEEKLY COMPETITIVE REPORT'!G31</f>
        <v>0</v>
      </c>
      <c r="H31" s="37">
        <f>'WEEKLY COMPETITIVE REPORT'!H31</f>
        <v>0</v>
      </c>
      <c r="I31" s="14">
        <f>'WEEKLY COMPETITIVE REPORT'!I31/Y4</f>
        <v>0</v>
      </c>
      <c r="J31" s="14">
        <f>'WEEKLY COMPETITIVE REPORT'!J31/Y17</f>
        <v>0</v>
      </c>
      <c r="K31" s="22">
        <f>'WEEKLY COMPETITIVE REPORT'!K31</f>
        <v>0</v>
      </c>
      <c r="L31" s="22">
        <f>'WEEKLY COMPETITIVE REPORT'!L31</f>
        <v>0</v>
      </c>
      <c r="M31" s="64">
        <f>'WEEKLY COMPETITIVE REPORT'!M31</f>
        <v>0</v>
      </c>
      <c r="N31" s="14" t="e">
        <f t="shared" si="3"/>
        <v>#DIV/0!</v>
      </c>
      <c r="O31" s="37">
        <f>'WEEKLY COMPETITIVE REPORT'!O31</f>
        <v>0</v>
      </c>
      <c r="P31" s="14">
        <f>'WEEKLY COMPETITIVE REPORT'!P31/Y4</f>
        <v>0</v>
      </c>
      <c r="Q31" s="14">
        <f>'WEEKLY COMPETITIVE REPORT'!Q31/Y17</f>
        <v>0</v>
      </c>
      <c r="R31" s="22">
        <f>'WEEKLY COMPETITIVE REPORT'!R31</f>
        <v>0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 t="e">
        <f t="shared" si="4"/>
        <v>#DIV/0!</v>
      </c>
      <c r="W31" s="25">
        <f t="shared" si="5"/>
        <v>0</v>
      </c>
      <c r="X31" s="22">
        <f>'WEEKLY COMPETITIVE REPORT'!X31</f>
        <v>0</v>
      </c>
      <c r="Y31" s="56">
        <f>'WEEKLY COMPETITIVE REPORT'!Y31</f>
        <v>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208</v>
      </c>
      <c r="I34" s="32">
        <f>SUM(I14:I33)</f>
        <v>82071.8843599427</v>
      </c>
      <c r="J34" s="31">
        <f>SUM(J14:J33)</f>
        <v>88677.08422002972</v>
      </c>
      <c r="K34" s="31">
        <f>SUM(K14:K33)</f>
        <v>11028</v>
      </c>
      <c r="L34" s="31">
        <f>SUM(L14:L33)</f>
        <v>12597</v>
      </c>
      <c r="M34" s="64">
        <f>'WEEKLY COMPETITIVE REPORT'!M34</f>
        <v>-72.94453507340947</v>
      </c>
      <c r="N34" s="32">
        <f>I34/H34</f>
        <v>394.5763671151092</v>
      </c>
      <c r="O34" s="40">
        <f>'WEEKLY COMPETITIVE REPORT'!O34</f>
        <v>208</v>
      </c>
      <c r="P34" s="31">
        <f>SUM(P14:P33)</f>
        <v>170472.71780179715</v>
      </c>
      <c r="Q34" s="31">
        <f>SUM(Q14:Q33)</f>
        <v>163324.96970679428</v>
      </c>
      <c r="R34" s="31">
        <f>SUM(R14:R33)</f>
        <v>25462</v>
      </c>
      <c r="S34" s="31">
        <f>SUM(S14:S33)</f>
        <v>25587</v>
      </c>
      <c r="T34" s="65">
        <f>P34/Q34-100%</f>
        <v>0.0437639640027776</v>
      </c>
      <c r="U34" s="31">
        <f>SUM(U14:U33)</f>
        <v>1646012.4016814418</v>
      </c>
      <c r="V34" s="32">
        <f>P34/O34</f>
        <v>819.5803740471017</v>
      </c>
      <c r="W34" s="31">
        <f>SUM(W14:W33)</f>
        <v>1816485.119483239</v>
      </c>
      <c r="X34" s="31">
        <f>SUM(X14:X33)</f>
        <v>265327</v>
      </c>
      <c r="Y34" s="35">
        <f>SUM(Y14:Y33)</f>
        <v>290789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CENEX 1</cp:lastModifiedBy>
  <cp:lastPrinted>2010-10-21T13:56:26Z</cp:lastPrinted>
  <dcterms:created xsi:type="dcterms:W3CDTF">1998-07-08T11:15:35Z</dcterms:created>
  <dcterms:modified xsi:type="dcterms:W3CDTF">2013-07-18T11:17:24Z</dcterms:modified>
  <cp:category/>
  <cp:version/>
  <cp:contentType/>
  <cp:contentStatus/>
</cp:coreProperties>
</file>