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960" windowWidth="22410" windowHeight="973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<sst xmlns="http://schemas.openxmlformats.org/spreadsheetml/2006/main" count="241" uniqueCount="84">
  <si>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</si>
  <si>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</si>
  <si>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</si>
  <si>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</si>
  <si>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</si>
  <si>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</si>
  <si>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</si>
  <si>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</si>
  <si>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</si>
  <si>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</si>
  <si>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</si>
  <si>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</si>
  <si>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</si>
  <si>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</si>
  <si>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</si>
  <si>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</si>
  <si>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</si>
  <si>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</si>
  <si>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</si>
  <si>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</si>
  <si>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</si>
  <si>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</si>
  <si>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</si>
  <si>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</si>
  <si>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</si>
  <si>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</si>
  <si>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</si>
  <si>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</si>
  <si>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</si>
  <si>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</si>
  <si>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</si>
  <si>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</si>
  <si>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</si>
  <si>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</si>
  <si>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</si>
  <si>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</si>
  <si>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</si>
  <si>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</si>
  <si>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</si>
  <si>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</si>
  <si>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</si>
  <si>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</si>
  <si>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</si>
  <si>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</si>
  <si>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</si>
  <si>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</si>
  <si>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</si>
  <si>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CF</t>
  </si>
  <si>
    <t>FOX</t>
  </si>
  <si>
    <t>UNI</t>
  </si>
  <si>
    <t>New</t>
  </si>
  <si>
    <t>BVI</t>
  </si>
  <si>
    <t>CENEX</t>
  </si>
  <si>
    <t>SONY</t>
  </si>
  <si>
    <t>NOW YOU SEE ME</t>
  </si>
  <si>
    <t>MOJSTRI ILUZIJ</t>
  </si>
  <si>
    <t>POŠASTI Z UNIVERZE 3D</t>
  </si>
  <si>
    <t>MONSTERS UNIVERSITY 3D</t>
  </si>
  <si>
    <t>LONE RANGER</t>
  </si>
  <si>
    <t>OSAMLJENI JEZDEC</t>
  </si>
  <si>
    <t>HEAT</t>
  </si>
  <si>
    <t>DRZNI PAR</t>
  </si>
  <si>
    <t>PR'KONC SVETA</t>
  </si>
  <si>
    <t>WHITE HOUSE DOWN</t>
  </si>
  <si>
    <t>NAPAD NA BELO HIŠO</t>
  </si>
  <si>
    <t>THE WORLD'S END</t>
  </si>
  <si>
    <t>THE PURGE</t>
  </si>
  <si>
    <t>OČIŠČENJE</t>
  </si>
  <si>
    <t>GROWN UPS 2</t>
  </si>
  <si>
    <t>ODRASLI 2</t>
  </si>
  <si>
    <t>WOLVERINE</t>
  </si>
  <si>
    <t>THE SMURFS 2 3D</t>
  </si>
  <si>
    <t>ZAKON MOLKA</t>
  </si>
  <si>
    <t>Fivia</t>
  </si>
  <si>
    <t>BYZANTIUM</t>
  </si>
  <si>
    <t>Cinemania</t>
  </si>
  <si>
    <t>SMRKCI 2 3D</t>
  </si>
  <si>
    <t>08 - Aug</t>
  </si>
  <si>
    <t>09 - Aug</t>
  </si>
  <si>
    <t>11 - Aug</t>
  </si>
  <si>
    <t>THE COMPANY YOU KEEP</t>
  </si>
  <si>
    <t>14 - Aug</t>
  </si>
  <si>
    <t>BLING RING</t>
  </si>
  <si>
    <t>NO DATA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</si>
</sst>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3" fontId="6" fillId="0" borderId="16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P27" sqref="P2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78</v>
      </c>
      <c r="L4" s="20"/>
      <c r="M4" s="79" t="s">
        <v>79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77</v>
      </c>
      <c r="L5" s="7"/>
      <c r="M5" s="80" t="s">
        <v>81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41502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71</v>
      </c>
      <c r="D14" s="4" t="s">
        <v>76</v>
      </c>
      <c r="E14" s="15" t="s">
        <v>53</v>
      </c>
      <c r="F14" s="15" t="s">
        <v>47</v>
      </c>
      <c r="G14" s="37">
        <v>2</v>
      </c>
      <c r="H14" s="37">
        <v>21</v>
      </c>
      <c r="I14" s="22">
        <v>62758</v>
      </c>
      <c r="J14" s="22">
        <v>69724</v>
      </c>
      <c r="K14" s="96">
        <v>10626</v>
      </c>
      <c r="L14" s="96">
        <v>12214</v>
      </c>
      <c r="M14" s="64">
        <f>(I14/J14*100)-100</f>
        <v>-9.990820951178932</v>
      </c>
      <c r="N14" s="14">
        <f>I14/H14</f>
        <v>2988.4761904761904</v>
      </c>
      <c r="O14" s="73">
        <v>21</v>
      </c>
      <c r="P14" s="22">
        <v>131718</v>
      </c>
      <c r="Q14" s="22">
        <v>148812</v>
      </c>
      <c r="R14" s="22">
        <v>25163</v>
      </c>
      <c r="S14" s="22">
        <v>28739</v>
      </c>
      <c r="T14" s="64">
        <f>(P14/Q14*100)-100</f>
        <v>-11.486976856705098</v>
      </c>
      <c r="U14" s="74">
        <v>159298</v>
      </c>
      <c r="V14" s="14">
        <f>P14/O14</f>
        <v>6272.285714285715</v>
      </c>
      <c r="W14" s="74">
        <f>SUM(U14,P14)</f>
        <v>291016</v>
      </c>
      <c r="X14" s="74">
        <v>30784</v>
      </c>
      <c r="Y14" s="75">
        <f>SUM(X14,R14)</f>
        <v>55947</v>
      </c>
    </row>
    <row r="15" spans="1:25" ht="12.75">
      <c r="A15" s="72">
        <v>2</v>
      </c>
      <c r="B15" s="72">
        <v>2</v>
      </c>
      <c r="C15" s="4" t="s">
        <v>68</v>
      </c>
      <c r="D15" s="4" t="s">
        <v>69</v>
      </c>
      <c r="E15" s="15" t="s">
        <v>53</v>
      </c>
      <c r="F15" s="15" t="s">
        <v>47</v>
      </c>
      <c r="G15" s="37">
        <v>3</v>
      </c>
      <c r="H15" s="37">
        <v>11</v>
      </c>
      <c r="I15" s="14">
        <v>16126</v>
      </c>
      <c r="J15" s="14">
        <v>13913</v>
      </c>
      <c r="K15" s="22">
        <v>2915</v>
      </c>
      <c r="L15" s="22">
        <v>2538</v>
      </c>
      <c r="M15" s="64">
        <f>(I15/J15*100)-100</f>
        <v>15.905987206210014</v>
      </c>
      <c r="N15" s="14">
        <f>I15/H15</f>
        <v>1466</v>
      </c>
      <c r="O15" s="37">
        <v>11</v>
      </c>
      <c r="P15" s="22">
        <v>33182</v>
      </c>
      <c r="Q15" s="22">
        <v>29705</v>
      </c>
      <c r="R15" s="22">
        <v>6933</v>
      </c>
      <c r="S15" s="22">
        <v>6227</v>
      </c>
      <c r="T15" s="64">
        <f>(P15/Q15*100)-100</f>
        <v>11.705100151489646</v>
      </c>
      <c r="U15" s="74">
        <v>72667</v>
      </c>
      <c r="V15" s="14">
        <f>P15/O15</f>
        <v>3016.5454545454545</v>
      </c>
      <c r="W15" s="74">
        <f>SUM(U15,P15)</f>
        <v>105849</v>
      </c>
      <c r="X15" s="74">
        <v>15158</v>
      </c>
      <c r="Y15" s="75">
        <f>SUM(X15,R15)</f>
        <v>22091</v>
      </c>
    </row>
    <row r="16" spans="1:25" ht="12.75">
      <c r="A16" s="72">
        <v>3</v>
      </c>
      <c r="B16" s="72">
        <v>3</v>
      </c>
      <c r="C16" s="4" t="s">
        <v>70</v>
      </c>
      <c r="D16" s="4" t="s">
        <v>70</v>
      </c>
      <c r="E16" s="15" t="s">
        <v>48</v>
      </c>
      <c r="F16" s="15" t="s">
        <v>42</v>
      </c>
      <c r="G16" s="37">
        <v>3</v>
      </c>
      <c r="H16" s="37">
        <v>11</v>
      </c>
      <c r="I16" s="24">
        <v>5271</v>
      </c>
      <c r="J16" s="24">
        <v>6406</v>
      </c>
      <c r="K16" s="98">
        <v>918</v>
      </c>
      <c r="L16" s="98">
        <v>1121</v>
      </c>
      <c r="M16" s="64">
        <f>(I16/J16*100)-100</f>
        <v>-17.71776459569155</v>
      </c>
      <c r="N16" s="14">
        <f>I16/H16</f>
        <v>479.1818181818182</v>
      </c>
      <c r="O16" s="38">
        <v>11</v>
      </c>
      <c r="P16" s="14">
        <v>10197</v>
      </c>
      <c r="Q16" s="14">
        <v>13802</v>
      </c>
      <c r="R16" s="14">
        <v>1979</v>
      </c>
      <c r="S16" s="14">
        <v>2702</v>
      </c>
      <c r="T16" s="64">
        <f>(P16/Q16*100)-100</f>
        <v>-26.11940298507463</v>
      </c>
      <c r="U16" s="74">
        <v>34757</v>
      </c>
      <c r="V16" s="14">
        <f>P16/O16</f>
        <v>927</v>
      </c>
      <c r="W16" s="74">
        <f>SUM(U16,P16)</f>
        <v>44954</v>
      </c>
      <c r="X16" s="74">
        <v>6818</v>
      </c>
      <c r="Y16" s="75">
        <f>SUM(X16,R16)</f>
        <v>8797</v>
      </c>
    </row>
    <row r="17" spans="1:25" ht="12.75">
      <c r="A17" s="72">
        <v>4</v>
      </c>
      <c r="B17" s="72" t="s">
        <v>50</v>
      </c>
      <c r="C17" s="4" t="s">
        <v>82</v>
      </c>
      <c r="D17" s="4" t="s">
        <v>82</v>
      </c>
      <c r="E17" s="15" t="s">
        <v>46</v>
      </c>
      <c r="F17" s="15" t="s">
        <v>42</v>
      </c>
      <c r="G17" s="37">
        <v>1</v>
      </c>
      <c r="H17" s="37">
        <v>9</v>
      </c>
      <c r="I17" s="24">
        <v>4046</v>
      </c>
      <c r="J17" s="24"/>
      <c r="K17" s="24">
        <v>731</v>
      </c>
      <c r="L17" s="24"/>
      <c r="M17" s="64"/>
      <c r="N17" s="14">
        <f>I17/H17</f>
        <v>449.55555555555554</v>
      </c>
      <c r="O17" s="38">
        <v>9</v>
      </c>
      <c r="P17" s="14">
        <v>8823</v>
      </c>
      <c r="Q17" s="14"/>
      <c r="R17" s="14">
        <v>1799</v>
      </c>
      <c r="S17" s="14"/>
      <c r="T17" s="64"/>
      <c r="U17" s="74">
        <v>4550</v>
      </c>
      <c r="V17" s="24">
        <f>P17/O17</f>
        <v>980.3333333333334</v>
      </c>
      <c r="W17" s="74">
        <f>SUM(U17,P17)</f>
        <v>13373</v>
      </c>
      <c r="X17" s="74">
        <v>956</v>
      </c>
      <c r="Y17" s="75">
        <f>SUM(X17,R17)</f>
        <v>2755</v>
      </c>
    </row>
    <row r="18" spans="1:25" ht="13.5" customHeight="1">
      <c r="A18" s="72">
        <v>5</v>
      </c>
      <c r="B18" s="72">
        <v>4</v>
      </c>
      <c r="C18" s="4" t="s">
        <v>60</v>
      </c>
      <c r="D18" s="4" t="s">
        <v>61</v>
      </c>
      <c r="E18" s="15" t="s">
        <v>48</v>
      </c>
      <c r="F18" s="15" t="s">
        <v>42</v>
      </c>
      <c r="G18" s="37">
        <v>5</v>
      </c>
      <c r="H18" s="37">
        <v>9</v>
      </c>
      <c r="I18" s="14">
        <v>3381</v>
      </c>
      <c r="J18" s="14">
        <v>2191</v>
      </c>
      <c r="K18" s="91">
        <v>607</v>
      </c>
      <c r="L18" s="91">
        <v>393</v>
      </c>
      <c r="M18" s="64">
        <f>(I18/J18*100)-100</f>
        <v>54.31309904153355</v>
      </c>
      <c r="N18" s="14">
        <f>I18/H18</f>
        <v>375.6666666666667</v>
      </c>
      <c r="O18" s="73">
        <v>9</v>
      </c>
      <c r="P18" s="14">
        <v>6844</v>
      </c>
      <c r="Q18" s="14">
        <v>4829</v>
      </c>
      <c r="R18" s="14">
        <v>1365</v>
      </c>
      <c r="S18" s="14">
        <v>961</v>
      </c>
      <c r="T18" s="64">
        <f>(P18/Q18*100)-100</f>
        <v>41.72706564506109</v>
      </c>
      <c r="U18" s="95">
        <v>50876</v>
      </c>
      <c r="V18" s="14">
        <f>P18/O18</f>
        <v>760.4444444444445</v>
      </c>
      <c r="W18" s="74">
        <f>SUM(U18,P18)</f>
        <v>57720</v>
      </c>
      <c r="X18" s="74">
        <v>10337</v>
      </c>
      <c r="Y18" s="75">
        <f>SUM(X18,R18)</f>
        <v>11702</v>
      </c>
    </row>
    <row r="19" spans="1:25" ht="12.75">
      <c r="A19" s="72">
        <v>6</v>
      </c>
      <c r="B19" s="72">
        <v>6</v>
      </c>
      <c r="C19" s="4" t="s">
        <v>54</v>
      </c>
      <c r="D19" s="4" t="s">
        <v>55</v>
      </c>
      <c r="E19" s="15" t="s">
        <v>46</v>
      </c>
      <c r="F19" s="15" t="s">
        <v>42</v>
      </c>
      <c r="G19" s="37">
        <v>9</v>
      </c>
      <c r="H19" s="37">
        <v>9</v>
      </c>
      <c r="I19" s="24">
        <v>2425</v>
      </c>
      <c r="J19" s="24">
        <v>1603</v>
      </c>
      <c r="K19" s="14">
        <v>410</v>
      </c>
      <c r="L19" s="14">
        <v>271</v>
      </c>
      <c r="M19" s="64">
        <f>(I19/J19*100)-100</f>
        <v>51.2788521522146</v>
      </c>
      <c r="N19" s="14">
        <f>I19/H19</f>
        <v>269.44444444444446</v>
      </c>
      <c r="O19" s="73">
        <v>9</v>
      </c>
      <c r="P19" s="14">
        <v>4996</v>
      </c>
      <c r="Q19" s="14">
        <v>3762</v>
      </c>
      <c r="R19" s="14">
        <v>913</v>
      </c>
      <c r="S19" s="14">
        <v>686</v>
      </c>
      <c r="T19" s="64">
        <f>(P19/Q19*100)-100</f>
        <v>32.80170122275385</v>
      </c>
      <c r="U19" s="74">
        <v>82145</v>
      </c>
      <c r="V19" s="14">
        <f>P19/O19</f>
        <v>555.1111111111111</v>
      </c>
      <c r="W19" s="74">
        <f>SUM(U19,P19)</f>
        <v>87141</v>
      </c>
      <c r="X19" s="74">
        <v>15738</v>
      </c>
      <c r="Y19" s="75">
        <f>SUM(X19,R19)</f>
        <v>16651</v>
      </c>
    </row>
    <row r="20" spans="1:25" ht="12.75">
      <c r="A20" s="72">
        <v>7</v>
      </c>
      <c r="B20" s="72">
        <v>8</v>
      </c>
      <c r="C20" s="4" t="s">
        <v>58</v>
      </c>
      <c r="D20" s="4" t="s">
        <v>59</v>
      </c>
      <c r="E20" s="15" t="s">
        <v>51</v>
      </c>
      <c r="F20" s="15" t="s">
        <v>52</v>
      </c>
      <c r="G20" s="37">
        <v>6</v>
      </c>
      <c r="H20" s="37">
        <v>10</v>
      </c>
      <c r="I20" s="24">
        <v>1962</v>
      </c>
      <c r="J20" s="24">
        <v>1435</v>
      </c>
      <c r="K20" s="14">
        <v>338</v>
      </c>
      <c r="L20" s="14">
        <v>249</v>
      </c>
      <c r="M20" s="64">
        <f>(I20/J20*100)-100</f>
        <v>36.72473867595818</v>
      </c>
      <c r="N20" s="14">
        <f>I20/H20</f>
        <v>196.2</v>
      </c>
      <c r="O20" s="38">
        <v>10</v>
      </c>
      <c r="P20" s="14">
        <v>4202</v>
      </c>
      <c r="Q20" s="14">
        <v>3449</v>
      </c>
      <c r="R20" s="14">
        <v>827</v>
      </c>
      <c r="S20" s="14">
        <v>682</v>
      </c>
      <c r="T20" s="64">
        <f>(P20/Q20*100)-100</f>
        <v>21.83241519280952</v>
      </c>
      <c r="U20" s="74">
        <v>61071</v>
      </c>
      <c r="V20" s="14">
        <f>P20/O20</f>
        <v>420.2</v>
      </c>
      <c r="W20" s="74">
        <f>SUM(U20,P20)</f>
        <v>65273</v>
      </c>
      <c r="X20" s="74">
        <v>12013</v>
      </c>
      <c r="Y20" s="75">
        <f>SUM(X20,R20)</f>
        <v>12840</v>
      </c>
    </row>
    <row r="21" spans="1:25" ht="12.75">
      <c r="A21" s="72">
        <v>8</v>
      </c>
      <c r="B21" s="72">
        <v>7</v>
      </c>
      <c r="C21" s="89" t="s">
        <v>80</v>
      </c>
      <c r="D21" s="89" t="s">
        <v>72</v>
      </c>
      <c r="E21" s="15" t="s">
        <v>46</v>
      </c>
      <c r="F21" s="15" t="s">
        <v>73</v>
      </c>
      <c r="G21" s="37">
        <v>2</v>
      </c>
      <c r="H21" s="37">
        <v>9</v>
      </c>
      <c r="I21" s="14">
        <v>1629</v>
      </c>
      <c r="J21" s="14">
        <v>1955</v>
      </c>
      <c r="K21" s="14">
        <v>273</v>
      </c>
      <c r="L21" s="14">
        <v>333</v>
      </c>
      <c r="M21" s="64">
        <f>(I21/J21*100)-100</f>
        <v>-16.675191815856778</v>
      </c>
      <c r="N21" s="14">
        <f>I21/H21</f>
        <v>181</v>
      </c>
      <c r="O21" s="73">
        <v>9</v>
      </c>
      <c r="P21" s="14">
        <v>3067</v>
      </c>
      <c r="Q21" s="14">
        <v>3729</v>
      </c>
      <c r="R21" s="14">
        <v>564</v>
      </c>
      <c r="S21" s="14">
        <v>712</v>
      </c>
      <c r="T21" s="64">
        <f>(P21/Q21*100)-100</f>
        <v>-17.752748726200053</v>
      </c>
      <c r="U21" s="74">
        <v>3729</v>
      </c>
      <c r="V21" s="14">
        <f>P21/O21</f>
        <v>340.77777777777777</v>
      </c>
      <c r="W21" s="74">
        <f>SUM(U21,P21)</f>
        <v>6796</v>
      </c>
      <c r="X21" s="74">
        <v>712</v>
      </c>
      <c r="Y21" s="75">
        <f>SUM(X21,R21)</f>
        <v>1276</v>
      </c>
    </row>
    <row r="22" spans="1:25" ht="12.75">
      <c r="A22" s="72">
        <v>9</v>
      </c>
      <c r="B22" s="72">
        <v>10</v>
      </c>
      <c r="C22" s="4" t="s">
        <v>57</v>
      </c>
      <c r="D22" s="4" t="s">
        <v>56</v>
      </c>
      <c r="E22" s="15" t="s">
        <v>51</v>
      </c>
      <c r="F22" s="15" t="s">
        <v>52</v>
      </c>
      <c r="G22" s="37">
        <v>8</v>
      </c>
      <c r="H22" s="37">
        <v>17</v>
      </c>
      <c r="I22" s="24">
        <v>1396</v>
      </c>
      <c r="J22" s="24">
        <v>1211</v>
      </c>
      <c r="K22" s="24">
        <v>269</v>
      </c>
      <c r="L22" s="24">
        <v>228</v>
      </c>
      <c r="M22" s="64">
        <f>(I22/J22*100)-100</f>
        <v>15.276630883567293</v>
      </c>
      <c r="N22" s="14">
        <f>I22/H22</f>
        <v>82.11764705882354</v>
      </c>
      <c r="O22" s="37">
        <v>17</v>
      </c>
      <c r="P22" s="14">
        <v>2905</v>
      </c>
      <c r="Q22" s="14">
        <v>2800</v>
      </c>
      <c r="R22" s="14">
        <v>576</v>
      </c>
      <c r="S22" s="14">
        <v>585</v>
      </c>
      <c r="T22" s="64">
        <f>(P22/Q22*100)-100</f>
        <v>3.750000000000014</v>
      </c>
      <c r="U22" s="74">
        <v>111817</v>
      </c>
      <c r="V22" s="14">
        <f>P22/O22</f>
        <v>170.88235294117646</v>
      </c>
      <c r="W22" s="74">
        <f>SUM(U22,P22)</f>
        <v>114722</v>
      </c>
      <c r="X22" s="74">
        <v>22652</v>
      </c>
      <c r="Y22" s="75">
        <f>SUM(X22,R22)</f>
        <v>23228</v>
      </c>
    </row>
    <row r="23" spans="1:25" ht="12.75">
      <c r="A23" s="72">
        <v>10</v>
      </c>
      <c r="B23" s="72">
        <v>9</v>
      </c>
      <c r="C23" s="4" t="s">
        <v>63</v>
      </c>
      <c r="D23" s="4" t="s">
        <v>64</v>
      </c>
      <c r="E23" s="15" t="s">
        <v>53</v>
      </c>
      <c r="F23" s="15" t="s">
        <v>47</v>
      </c>
      <c r="G23" s="37">
        <v>4</v>
      </c>
      <c r="H23" s="37">
        <v>7</v>
      </c>
      <c r="I23" s="24">
        <v>1326</v>
      </c>
      <c r="J23" s="24">
        <v>1477</v>
      </c>
      <c r="K23" s="97">
        <v>226</v>
      </c>
      <c r="L23" s="97">
        <v>255</v>
      </c>
      <c r="M23" s="64">
        <f>(I23/J23*100)-100</f>
        <v>-10.223425863236287</v>
      </c>
      <c r="N23" s="14">
        <f>I23/H23</f>
        <v>189.42857142857142</v>
      </c>
      <c r="O23" s="73">
        <v>7</v>
      </c>
      <c r="P23" s="22">
        <v>2614</v>
      </c>
      <c r="Q23" s="22">
        <v>3169</v>
      </c>
      <c r="R23" s="22">
        <v>525</v>
      </c>
      <c r="S23" s="22">
        <v>632</v>
      </c>
      <c r="T23" s="64">
        <f>(P23/Q23*100)-100</f>
        <v>-17.513411170716324</v>
      </c>
      <c r="U23" s="74">
        <v>20708</v>
      </c>
      <c r="V23" s="14">
        <f>P23/O23</f>
        <v>373.42857142857144</v>
      </c>
      <c r="W23" s="74">
        <f>SUM(U23,P23)</f>
        <v>23322</v>
      </c>
      <c r="X23" s="76">
        <v>4114</v>
      </c>
      <c r="Y23" s="75">
        <f>SUM(X23,R23)</f>
        <v>4639</v>
      </c>
    </row>
    <row r="24" spans="1:25" ht="12.75">
      <c r="A24" s="72">
        <v>11</v>
      </c>
      <c r="B24" s="72">
        <v>11</v>
      </c>
      <c r="C24" s="4" t="s">
        <v>74</v>
      </c>
      <c r="D24" s="4" t="s">
        <v>74</v>
      </c>
      <c r="E24" s="15" t="s">
        <v>46</v>
      </c>
      <c r="F24" s="15" t="s">
        <v>75</v>
      </c>
      <c r="G24" s="37">
        <v>2</v>
      </c>
      <c r="H24" s="37">
        <v>6</v>
      </c>
      <c r="I24" s="24">
        <v>544</v>
      </c>
      <c r="J24" s="24">
        <v>933</v>
      </c>
      <c r="K24" s="24">
        <v>98</v>
      </c>
      <c r="L24" s="24">
        <v>168</v>
      </c>
      <c r="M24" s="64">
        <f>(I24/J24*100)-100</f>
        <v>-41.69346195069667</v>
      </c>
      <c r="N24" s="14">
        <f>I24/H24</f>
        <v>90.66666666666667</v>
      </c>
      <c r="O24" s="73">
        <v>6</v>
      </c>
      <c r="P24" s="22">
        <v>1132</v>
      </c>
      <c r="Q24" s="22">
        <v>1752</v>
      </c>
      <c r="R24" s="22">
        <v>229</v>
      </c>
      <c r="S24" s="22">
        <v>351</v>
      </c>
      <c r="T24" s="64">
        <f>(P24/Q24*100)-100</f>
        <v>-35.38812785388129</v>
      </c>
      <c r="U24" s="74">
        <v>1952</v>
      </c>
      <c r="V24" s="14">
        <f>P24/O24</f>
        <v>188.66666666666666</v>
      </c>
      <c r="W24" s="74">
        <f>SUM(U24,P24)</f>
        <v>3084</v>
      </c>
      <c r="X24" s="76">
        <v>501</v>
      </c>
      <c r="Y24" s="75">
        <f>SUM(X24,R24)</f>
        <v>730</v>
      </c>
    </row>
    <row r="25" spans="1:25" ht="12.75" customHeight="1">
      <c r="A25" s="72">
        <v>12</v>
      </c>
      <c r="B25" s="72">
        <v>5</v>
      </c>
      <c r="C25" s="89" t="s">
        <v>66</v>
      </c>
      <c r="D25" s="89" t="s">
        <v>67</v>
      </c>
      <c r="E25" s="15" t="s">
        <v>49</v>
      </c>
      <c r="F25" s="15" t="s">
        <v>36</v>
      </c>
      <c r="G25" s="37">
        <v>3</v>
      </c>
      <c r="H25" s="37">
        <v>8</v>
      </c>
      <c r="I25" s="24" t="s">
        <v>83</v>
      </c>
      <c r="J25" s="24">
        <v>2137</v>
      </c>
      <c r="K25" s="24"/>
      <c r="L25" s="24">
        <v>401</v>
      </c>
      <c r="M25" s="64"/>
      <c r="N25" s="14"/>
      <c r="O25" s="37">
        <v>8</v>
      </c>
      <c r="P25" s="14" t="s">
        <v>83</v>
      </c>
      <c r="Q25" s="14">
        <v>4524</v>
      </c>
      <c r="R25" s="24"/>
      <c r="S25" s="24">
        <v>967</v>
      </c>
      <c r="T25" s="64"/>
      <c r="U25" s="104">
        <v>12936</v>
      </c>
      <c r="V25" s="14"/>
      <c r="W25" s="74">
        <f>SUM(U25,P25)</f>
        <v>12936</v>
      </c>
      <c r="X25" s="74">
        <v>2914</v>
      </c>
      <c r="Y25" s="75">
        <f>SUM(X25,R25)</f>
        <v>2914</v>
      </c>
    </row>
    <row r="26" spans="1:25" ht="12.75" customHeight="1">
      <c r="A26" s="72">
        <v>13</v>
      </c>
      <c r="B26" s="72">
        <v>12</v>
      </c>
      <c r="C26" s="4" t="s">
        <v>65</v>
      </c>
      <c r="D26" s="4" t="s">
        <v>62</v>
      </c>
      <c r="E26" s="15" t="s">
        <v>49</v>
      </c>
      <c r="F26" s="15" t="s">
        <v>36</v>
      </c>
      <c r="G26" s="37">
        <v>4</v>
      </c>
      <c r="H26" s="37">
        <v>9</v>
      </c>
      <c r="I26" s="14" t="s">
        <v>83</v>
      </c>
      <c r="J26" s="14">
        <v>532</v>
      </c>
      <c r="K26" s="22"/>
      <c r="L26" s="22">
        <v>101</v>
      </c>
      <c r="M26" s="64"/>
      <c r="N26" s="14"/>
      <c r="O26" s="37">
        <v>9</v>
      </c>
      <c r="P26" s="22" t="s">
        <v>83</v>
      </c>
      <c r="Q26" s="22">
        <v>1146</v>
      </c>
      <c r="R26" s="22"/>
      <c r="S26" s="22">
        <v>244</v>
      </c>
      <c r="T26" s="64"/>
      <c r="U26" s="76">
        <v>6859</v>
      </c>
      <c r="V26" s="14"/>
      <c r="W26" s="74">
        <f>SUM(U26,P26)</f>
        <v>6859</v>
      </c>
      <c r="X26" s="74">
        <v>1451</v>
      </c>
      <c r="Y26" s="75">
        <f>SUM(X26,R26)</f>
        <v>1451</v>
      </c>
    </row>
    <row r="27" spans="1:25" ht="12.75">
      <c r="A27" s="72">
        <v>14</v>
      </c>
      <c r="B27" s="72"/>
      <c r="C27" s="4"/>
      <c r="D27" s="4"/>
      <c r="E27" s="15"/>
      <c r="F27" s="15"/>
      <c r="G27" s="37"/>
      <c r="H27" s="37"/>
      <c r="I27" s="91"/>
      <c r="J27" s="91"/>
      <c r="K27" s="96"/>
      <c r="L27" s="96"/>
      <c r="M27" s="64"/>
      <c r="N27" s="14"/>
      <c r="O27" s="73"/>
      <c r="P27" s="14"/>
      <c r="Q27" s="14"/>
      <c r="R27" s="14"/>
      <c r="S27" s="14"/>
      <c r="T27" s="64"/>
      <c r="U27" s="74"/>
      <c r="V27" s="14"/>
      <c r="W27" s="74"/>
      <c r="X27" s="76"/>
      <c r="Y27" s="75"/>
    </row>
    <row r="28" spans="1:25" ht="12.75">
      <c r="A28" s="72">
        <v>15</v>
      </c>
      <c r="B28" s="72"/>
      <c r="C28" s="4"/>
      <c r="D28" s="4"/>
      <c r="E28" s="15"/>
      <c r="F28" s="15"/>
      <c r="G28" s="37"/>
      <c r="H28" s="37"/>
      <c r="I28" s="24"/>
      <c r="J28" s="24"/>
      <c r="K28" s="14"/>
      <c r="L28" s="14"/>
      <c r="M28" s="64"/>
      <c r="N28" s="14"/>
      <c r="O28" s="38"/>
      <c r="P28" s="14"/>
      <c r="Q28" s="14"/>
      <c r="R28" s="14"/>
      <c r="S28" s="14"/>
      <c r="T28" s="64"/>
      <c r="U28" s="74"/>
      <c r="V28" s="101"/>
      <c r="W28" s="102"/>
      <c r="X28" s="102"/>
      <c r="Y28" s="103"/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24"/>
      <c r="J29" s="24"/>
      <c r="K29" s="24"/>
      <c r="L29" s="24"/>
      <c r="M29" s="64"/>
      <c r="N29" s="14"/>
      <c r="O29" s="73"/>
      <c r="P29" s="14"/>
      <c r="Q29" s="14"/>
      <c r="R29" s="14"/>
      <c r="S29" s="14"/>
      <c r="T29" s="64"/>
      <c r="U29" s="14"/>
      <c r="V29" s="74"/>
      <c r="W29" s="74"/>
      <c r="X29" s="74"/>
      <c r="Y29" s="75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14"/>
      <c r="L30" s="14"/>
      <c r="M30" s="64"/>
      <c r="N30" s="14"/>
      <c r="O30" s="73"/>
      <c r="P30" s="22"/>
      <c r="Q30" s="22"/>
      <c r="R30" s="22"/>
      <c r="S30" s="22"/>
      <c r="T30" s="64"/>
      <c r="U30" s="74"/>
      <c r="V30" s="14"/>
      <c r="W30" s="74"/>
      <c r="X30" s="74"/>
      <c r="Y30" s="75"/>
    </row>
    <row r="31" spans="1:25" ht="12.75">
      <c r="A31" s="72">
        <v>18</v>
      </c>
      <c r="B31" s="72"/>
      <c r="C31" s="100"/>
      <c r="D31" s="4"/>
      <c r="E31" s="15"/>
      <c r="F31" s="15"/>
      <c r="G31" s="37"/>
      <c r="H31" s="37"/>
      <c r="I31" s="24"/>
      <c r="J31" s="24"/>
      <c r="K31" s="98"/>
      <c r="L31" s="98"/>
      <c r="M31" s="64"/>
      <c r="N31" s="14"/>
      <c r="O31" s="38"/>
      <c r="P31" s="14"/>
      <c r="Q31" s="14"/>
      <c r="R31" s="14"/>
      <c r="S31" s="14"/>
      <c r="T31" s="64"/>
      <c r="U31" s="90"/>
      <c r="V31" s="14"/>
      <c r="W31" s="74"/>
      <c r="X31" s="74"/>
      <c r="Y31" s="75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99"/>
      <c r="L32" s="99"/>
      <c r="M32" s="64"/>
      <c r="N32" s="14"/>
      <c r="O32" s="73"/>
      <c r="P32" s="94"/>
      <c r="Q32" s="94"/>
      <c r="R32" s="94"/>
      <c r="S32" s="94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136</v>
      </c>
      <c r="I34" s="31">
        <f>SUM(I14:I33)</f>
        <v>100864</v>
      </c>
      <c r="J34" s="31">
        <v>232940</v>
      </c>
      <c r="K34" s="31">
        <f>SUM(K14:K33)</f>
        <v>17411</v>
      </c>
      <c r="L34" s="31">
        <v>44683</v>
      </c>
      <c r="M34" s="68">
        <f>(I34/J34*100)-100</f>
        <v>-56.6995792908045</v>
      </c>
      <c r="N34" s="32">
        <f>I34/H34</f>
        <v>741.6470588235294</v>
      </c>
      <c r="O34" s="34">
        <f>SUM(O14:O33)</f>
        <v>136</v>
      </c>
      <c r="P34" s="31">
        <f>SUM(P14:P33)</f>
        <v>209680</v>
      </c>
      <c r="Q34" s="31">
        <v>348995</v>
      </c>
      <c r="R34" s="31">
        <f>SUM(R14:R33)</f>
        <v>40873</v>
      </c>
      <c r="S34" s="31">
        <v>70166</v>
      </c>
      <c r="T34" s="68">
        <f>(P34/Q34*100)-100</f>
        <v>-39.91891001303743</v>
      </c>
      <c r="U34" s="31">
        <f>SUM(U14:U33)</f>
        <v>623365</v>
      </c>
      <c r="V34" s="86">
        <f>P34/O34</f>
        <v>1541.764705882353</v>
      </c>
      <c r="W34" s="88">
        <f>SUM(U34,P34)</f>
        <v>833045</v>
      </c>
      <c r="X34" s="87">
        <f>SUM(X14:X33)</f>
        <v>124148</v>
      </c>
      <c r="Y34" s="35">
        <f>SUM(Y14:Y33)</f>
        <v>165021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09 - Aug</v>
      </c>
      <c r="L4" s="20"/>
      <c r="M4" s="62" t="str">
        <f>'WEEKLY COMPETITIVE REPORT'!M4</f>
        <v>11 - Aug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08 - Aug</v>
      </c>
      <c r="L5" s="7"/>
      <c r="M5" s="63" t="str">
        <f>'WEEKLY COMPETITIVE REPORT'!M5</f>
        <v>14 - Aug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41502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THE SMURFS 2 3D</v>
      </c>
      <c r="D14" s="4" t="str">
        <f>'WEEKLY COMPETITIVE REPORT'!D14</f>
        <v>SMRKCI 2 3D</v>
      </c>
      <c r="E14" s="4" t="str">
        <f>'WEEKLY COMPETITIVE REPORT'!E14</f>
        <v>SONY</v>
      </c>
      <c r="F14" s="4" t="str">
        <f>'WEEKLY COMPETITIVE REPORT'!F14</f>
        <v>CF</v>
      </c>
      <c r="G14" s="37">
        <f>'WEEKLY COMPETITIVE REPORT'!G14</f>
        <v>2</v>
      </c>
      <c r="H14" s="37">
        <f>'WEEKLY COMPETITIVE REPORT'!H14</f>
        <v>21</v>
      </c>
      <c r="I14" s="14">
        <f>'WEEKLY COMPETITIVE REPORT'!I14/Y4</f>
        <v>83766.68446342766</v>
      </c>
      <c r="J14" s="14">
        <f>'WEEKLY COMPETITIVE REPORT'!J14/Y4</f>
        <v>93064.60224239189</v>
      </c>
      <c r="K14" s="22">
        <f>'WEEKLY COMPETITIVE REPORT'!K14</f>
        <v>10626</v>
      </c>
      <c r="L14" s="22">
        <f>'WEEKLY COMPETITIVE REPORT'!L14</f>
        <v>12214</v>
      </c>
      <c r="M14" s="64">
        <f>'WEEKLY COMPETITIVE REPORT'!M14</f>
        <v>-9.990820951178932</v>
      </c>
      <c r="N14" s="14">
        <f aca="true" t="shared" si="0" ref="N14:N20">I14/H14</f>
        <v>3988.8897363536985</v>
      </c>
      <c r="O14" s="37">
        <f>'WEEKLY COMPETITIVE REPORT'!O14</f>
        <v>21</v>
      </c>
      <c r="P14" s="14">
        <f>'WEEKLY COMPETITIVE REPORT'!P14/Y4</f>
        <v>175811.5323011212</v>
      </c>
      <c r="Q14" s="14">
        <f>'WEEKLY COMPETITIVE REPORT'!Q14/Y4</f>
        <v>198627.86972770956</v>
      </c>
      <c r="R14" s="22">
        <f>'WEEKLY COMPETITIVE REPORT'!R14</f>
        <v>25163</v>
      </c>
      <c r="S14" s="22">
        <f>'WEEKLY COMPETITIVE REPORT'!S14</f>
        <v>28739</v>
      </c>
      <c r="T14" s="64">
        <f>'WEEKLY COMPETITIVE REPORT'!T14</f>
        <v>-11.486976856705098</v>
      </c>
      <c r="U14" s="14">
        <f>'WEEKLY COMPETITIVE REPORT'!U14/Y4</f>
        <v>212624.13240790178</v>
      </c>
      <c r="V14" s="14">
        <f aca="true" t="shared" si="1" ref="V14:V20">P14/O14</f>
        <v>8371.977728624819</v>
      </c>
      <c r="W14" s="25">
        <f aca="true" t="shared" si="2" ref="W14:W20">P14+U14</f>
        <v>388435.66470902297</v>
      </c>
      <c r="X14" s="22">
        <f>'WEEKLY COMPETITIVE REPORT'!X14</f>
        <v>30784</v>
      </c>
      <c r="Y14" s="56">
        <f>'WEEKLY COMPETITIVE REPORT'!Y14</f>
        <v>55947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GROWN UPS 2</v>
      </c>
      <c r="D15" s="4" t="str">
        <f>'WEEKLY COMPETITIVE REPORT'!D15</f>
        <v>ODRASLI 2</v>
      </c>
      <c r="E15" s="4" t="str">
        <f>'WEEKLY COMPETITIVE REPORT'!E15</f>
        <v>SONY</v>
      </c>
      <c r="F15" s="4" t="str">
        <f>'WEEKLY COMPETITIVE REPORT'!F15</f>
        <v>CF</v>
      </c>
      <c r="G15" s="37">
        <f>'WEEKLY COMPETITIVE REPORT'!G15</f>
        <v>3</v>
      </c>
      <c r="H15" s="37">
        <f>'WEEKLY COMPETITIVE REPORT'!H15</f>
        <v>11</v>
      </c>
      <c r="I15" s="14">
        <f>'WEEKLY COMPETITIVE REPORT'!I15/Y4</f>
        <v>21524.29257875067</v>
      </c>
      <c r="J15" s="14">
        <f>'WEEKLY COMPETITIVE REPORT'!J15/Y4</f>
        <v>18570.47517351842</v>
      </c>
      <c r="K15" s="22">
        <f>'WEEKLY COMPETITIVE REPORT'!K15</f>
        <v>2915</v>
      </c>
      <c r="L15" s="22">
        <f>'WEEKLY COMPETITIVE REPORT'!L15</f>
        <v>2538</v>
      </c>
      <c r="M15" s="64">
        <f>'WEEKLY COMPETITIVE REPORT'!M15</f>
        <v>15.905987206210014</v>
      </c>
      <c r="N15" s="14">
        <f t="shared" si="0"/>
        <v>1956.7538707955152</v>
      </c>
      <c r="O15" s="37">
        <f>'WEEKLY COMPETITIVE REPORT'!O15</f>
        <v>11</v>
      </c>
      <c r="P15" s="14">
        <f>'WEEKLY COMPETITIVE REPORT'!P15/Y4</f>
        <v>44289.90923651896</v>
      </c>
      <c r="Q15" s="14">
        <f>'WEEKLY COMPETITIVE REPORT'!Q15/Y4</f>
        <v>39648.95888948211</v>
      </c>
      <c r="R15" s="22">
        <f>'WEEKLY COMPETITIVE REPORT'!R15</f>
        <v>6933</v>
      </c>
      <c r="S15" s="22">
        <f>'WEEKLY COMPETITIVE REPORT'!S15</f>
        <v>6227</v>
      </c>
      <c r="T15" s="64">
        <f>'WEEKLY COMPETITIVE REPORT'!T15</f>
        <v>11.705100151489646</v>
      </c>
      <c r="U15" s="14">
        <f>'WEEKLY COMPETITIVE REPORT'!U15/Y4</f>
        <v>96992.79231179926</v>
      </c>
      <c r="V15" s="14">
        <f t="shared" si="1"/>
        <v>4026.355385138087</v>
      </c>
      <c r="W15" s="25">
        <f t="shared" si="2"/>
        <v>141282.7015483182</v>
      </c>
      <c r="X15" s="22">
        <f>'WEEKLY COMPETITIVE REPORT'!X15</f>
        <v>15158</v>
      </c>
      <c r="Y15" s="56">
        <f>'WEEKLY COMPETITIVE REPORT'!Y15</f>
        <v>22091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WOLVERINE</v>
      </c>
      <c r="D16" s="4" t="str">
        <f>'WEEKLY COMPETITIVE REPORT'!D16</f>
        <v>WOLVERINE</v>
      </c>
      <c r="E16" s="4" t="str">
        <f>'WEEKLY COMPETITIVE REPORT'!E16</f>
        <v>FOX</v>
      </c>
      <c r="F16" s="4" t="str">
        <f>'WEEKLY COMPETITIVE REPORT'!F16</f>
        <v>Blitz</v>
      </c>
      <c r="G16" s="37">
        <f>'WEEKLY COMPETITIVE REPORT'!G16</f>
        <v>3</v>
      </c>
      <c r="H16" s="37">
        <f>'WEEKLY COMPETITIVE REPORT'!H16</f>
        <v>11</v>
      </c>
      <c r="I16" s="14">
        <f>'WEEKLY COMPETITIVE REPORT'!I16/Y4</f>
        <v>7035.504538174053</v>
      </c>
      <c r="J16" s="14">
        <f>'WEEKLY COMPETITIVE REPORT'!J16/Y4</f>
        <v>8550.453817405232</v>
      </c>
      <c r="K16" s="22">
        <f>'WEEKLY COMPETITIVE REPORT'!K16</f>
        <v>918</v>
      </c>
      <c r="L16" s="22">
        <f>'WEEKLY COMPETITIVE REPORT'!L16</f>
        <v>1121</v>
      </c>
      <c r="M16" s="64">
        <f>'WEEKLY COMPETITIVE REPORT'!M16</f>
        <v>-17.71776459569155</v>
      </c>
      <c r="N16" s="14">
        <f t="shared" si="0"/>
        <v>639.5913216521866</v>
      </c>
      <c r="O16" s="37">
        <f>'WEEKLY COMPETITIVE REPORT'!O16</f>
        <v>11</v>
      </c>
      <c r="P16" s="14">
        <f>'WEEKLY COMPETITIVE REPORT'!P16/Y4</f>
        <v>13610.517885744795</v>
      </c>
      <c r="Q16" s="14">
        <f>'WEEKLY COMPETITIVE REPORT'!Q16/Y4</f>
        <v>18422.317138280832</v>
      </c>
      <c r="R16" s="22">
        <f>'WEEKLY COMPETITIVE REPORT'!R16</f>
        <v>1979</v>
      </c>
      <c r="S16" s="22">
        <f>'WEEKLY COMPETITIVE REPORT'!S16</f>
        <v>2702</v>
      </c>
      <c r="T16" s="64">
        <f>'WEEKLY COMPETITIVE REPORT'!T16</f>
        <v>-26.11940298507463</v>
      </c>
      <c r="U16" s="14">
        <f>'WEEKLY COMPETITIVE REPORT'!U16/Y4</f>
        <v>46392.15162840363</v>
      </c>
      <c r="V16" s="14">
        <f t="shared" si="1"/>
        <v>1237.3198077949814</v>
      </c>
      <c r="W16" s="25">
        <f t="shared" si="2"/>
        <v>60002.66951414843</v>
      </c>
      <c r="X16" s="22">
        <f>'WEEKLY COMPETITIVE REPORT'!X16</f>
        <v>6818</v>
      </c>
      <c r="Y16" s="56">
        <f>'WEEKLY COMPETITIVE REPORT'!Y16</f>
        <v>8797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BLING RING</v>
      </c>
      <c r="D17" s="4" t="str">
        <f>'WEEKLY COMPETITIVE REPORT'!D17</f>
        <v>BLING RING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1</v>
      </c>
      <c r="H17" s="37">
        <f>'WEEKLY COMPETITIVE REPORT'!H17</f>
        <v>9</v>
      </c>
      <c r="I17" s="14">
        <f>'WEEKLY COMPETITIVE REPORT'!I17/Y4</f>
        <v>5400.427122263748</v>
      </c>
      <c r="J17" s="14">
        <f>'WEEKLY COMPETITIVE REPORT'!J17/Y4</f>
        <v>0</v>
      </c>
      <c r="K17" s="22">
        <f>'WEEKLY COMPETITIVE REPORT'!K17</f>
        <v>731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600.0474580293053</v>
      </c>
      <c r="O17" s="37">
        <f>'WEEKLY COMPETITIVE REPORT'!O17</f>
        <v>9</v>
      </c>
      <c r="P17" s="14">
        <f>'WEEKLY COMPETITIVE REPORT'!P17/Y4</f>
        <v>11776.56166577683</v>
      </c>
      <c r="Q17" s="14">
        <f>'WEEKLY COMPETITIVE REPORT'!Q17/Y4</f>
        <v>0</v>
      </c>
      <c r="R17" s="22">
        <f>'WEEKLY COMPETITIVE REPORT'!R17</f>
        <v>1799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6073.144687666845</v>
      </c>
      <c r="V17" s="14">
        <f t="shared" si="1"/>
        <v>1308.506851752981</v>
      </c>
      <c r="W17" s="25">
        <f t="shared" si="2"/>
        <v>17849.706353443675</v>
      </c>
      <c r="X17" s="22">
        <f>'WEEKLY COMPETITIVE REPORT'!X17</f>
        <v>956</v>
      </c>
      <c r="Y17" s="56">
        <f>'WEEKLY COMPETITIVE REPORT'!Y17</f>
        <v>2755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HEAT</v>
      </c>
      <c r="D18" s="4" t="str">
        <f>'WEEKLY COMPETITIVE REPORT'!D18</f>
        <v>DRZNI PAR</v>
      </c>
      <c r="E18" s="4" t="str">
        <f>'WEEKLY COMPETITIVE REPORT'!E18</f>
        <v>FOX</v>
      </c>
      <c r="F18" s="4" t="str">
        <f>'WEEKLY COMPETITIVE REPORT'!F18</f>
        <v>Blitz</v>
      </c>
      <c r="G18" s="37">
        <f>'WEEKLY COMPETITIVE REPORT'!G18</f>
        <v>5</v>
      </c>
      <c r="H18" s="37">
        <f>'WEEKLY COMPETITIVE REPORT'!H18</f>
        <v>9</v>
      </c>
      <c r="I18" s="14">
        <f>'WEEKLY COMPETITIVE REPORT'!I18/Y4</f>
        <v>4512.81366791244</v>
      </c>
      <c r="J18" s="14">
        <f>'WEEKLY COMPETITIVE REPORT'!J18/Y4</f>
        <v>2924.452749599573</v>
      </c>
      <c r="K18" s="22">
        <f>'WEEKLY COMPETITIVE REPORT'!K18</f>
        <v>607</v>
      </c>
      <c r="L18" s="22">
        <f>'WEEKLY COMPETITIVE REPORT'!L18</f>
        <v>393</v>
      </c>
      <c r="M18" s="64">
        <f>'WEEKLY COMPETITIVE REPORT'!M18</f>
        <v>54.31309904153355</v>
      </c>
      <c r="N18" s="14">
        <f t="shared" si="0"/>
        <v>501.42374087916</v>
      </c>
      <c r="O18" s="37">
        <f>'WEEKLY COMPETITIVE REPORT'!O18</f>
        <v>9</v>
      </c>
      <c r="P18" s="14">
        <f>'WEEKLY COMPETITIVE REPORT'!P18/Y4</f>
        <v>9135.077415910304</v>
      </c>
      <c r="Q18" s="14">
        <f>'WEEKLY COMPETITIVE REPORT'!Q18/Y4</f>
        <v>6445.54191137213</v>
      </c>
      <c r="R18" s="22">
        <f>'WEEKLY COMPETITIVE REPORT'!R18</f>
        <v>1365</v>
      </c>
      <c r="S18" s="22">
        <f>'WEEKLY COMPETITIVE REPORT'!S18</f>
        <v>961</v>
      </c>
      <c r="T18" s="64">
        <f>'WEEKLY COMPETITIVE REPORT'!T18</f>
        <v>41.72706564506109</v>
      </c>
      <c r="U18" s="14">
        <f>'WEEKLY COMPETITIVE REPORT'!U18/Y4</f>
        <v>67907.10090763481</v>
      </c>
      <c r="V18" s="14">
        <f t="shared" si="1"/>
        <v>1015.0086017678116</v>
      </c>
      <c r="W18" s="25">
        <f t="shared" si="2"/>
        <v>77042.17832354511</v>
      </c>
      <c r="X18" s="22">
        <f>'WEEKLY COMPETITIVE REPORT'!X18</f>
        <v>10337</v>
      </c>
      <c r="Y18" s="56">
        <f>'WEEKLY COMPETITIVE REPORT'!Y18</f>
        <v>11702</v>
      </c>
    </row>
    <row r="19" spans="1:25" ht="12.75">
      <c r="A19" s="50">
        <v>6</v>
      </c>
      <c r="B19" s="4">
        <f>'WEEKLY COMPETITIVE REPORT'!B19</f>
        <v>6</v>
      </c>
      <c r="C19" s="4" t="str">
        <f>'WEEKLY COMPETITIVE REPORT'!C19</f>
        <v>NOW YOU SEE ME</v>
      </c>
      <c r="D19" s="4" t="str">
        <f>'WEEKLY COMPETITIVE REPORT'!D19</f>
        <v>MOJSTRI ILUZIJ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9</v>
      </c>
      <c r="H19" s="37">
        <f>'WEEKLY COMPETITIVE REPORT'!H19</f>
        <v>9</v>
      </c>
      <c r="I19" s="14">
        <f>'WEEKLY COMPETITIVE REPORT'!I19/Y4</f>
        <v>3236.7859049652966</v>
      </c>
      <c r="J19" s="14">
        <f>'WEEKLY COMPETITIVE REPORT'!J19/Y4</f>
        <v>2139.615589962627</v>
      </c>
      <c r="K19" s="22">
        <f>'WEEKLY COMPETITIVE REPORT'!K19</f>
        <v>410</v>
      </c>
      <c r="L19" s="22">
        <f>'WEEKLY COMPETITIVE REPORT'!L19</f>
        <v>271</v>
      </c>
      <c r="M19" s="64">
        <f>'WEEKLY COMPETITIVE REPORT'!M19</f>
        <v>51.2788521522146</v>
      </c>
      <c r="N19" s="14">
        <f t="shared" si="0"/>
        <v>359.6428783294774</v>
      </c>
      <c r="O19" s="37">
        <f>'WEEKLY COMPETITIVE REPORT'!O19</f>
        <v>9</v>
      </c>
      <c r="P19" s="14">
        <f>'WEEKLY COMPETITIVE REPORT'!P19/Y4</f>
        <v>6668.4463427656165</v>
      </c>
      <c r="Q19" s="14">
        <f>'WEEKLY COMPETITIVE REPORT'!Q19/Y4</f>
        <v>5021.3561131874</v>
      </c>
      <c r="R19" s="22">
        <f>'WEEKLY COMPETITIVE REPORT'!R19</f>
        <v>913</v>
      </c>
      <c r="S19" s="22">
        <f>'WEEKLY COMPETITIVE REPORT'!S19</f>
        <v>686</v>
      </c>
      <c r="T19" s="64">
        <f>'WEEKLY COMPETITIVE REPORT'!T19</f>
        <v>32.80170122275385</v>
      </c>
      <c r="U19" s="14">
        <f>'WEEKLY COMPETITIVE REPORT'!U19/Y4</f>
        <v>109643.61986118527</v>
      </c>
      <c r="V19" s="14">
        <f t="shared" si="1"/>
        <v>740.938482529513</v>
      </c>
      <c r="W19" s="25">
        <f t="shared" si="2"/>
        <v>116312.06620395089</v>
      </c>
      <c r="X19" s="22">
        <f>'WEEKLY COMPETITIVE REPORT'!X19</f>
        <v>15738</v>
      </c>
      <c r="Y19" s="56">
        <f>'WEEKLY COMPETITIVE REPORT'!Y19</f>
        <v>16651</v>
      </c>
    </row>
    <row r="20" spans="1:25" ht="12.75">
      <c r="A20" s="51">
        <v>7</v>
      </c>
      <c r="B20" s="4">
        <f>'WEEKLY COMPETITIVE REPORT'!B20</f>
        <v>8</v>
      </c>
      <c r="C20" s="4" t="str">
        <f>'WEEKLY COMPETITIVE REPORT'!C20</f>
        <v>LONE RANGER</v>
      </c>
      <c r="D20" s="4" t="str">
        <f>'WEEKLY COMPETITIVE REPORT'!D20</f>
        <v>OSAMLJENI JEZDEC</v>
      </c>
      <c r="E20" s="4" t="str">
        <f>'WEEKLY COMPETITIVE REPORT'!E20</f>
        <v>BVI</v>
      </c>
      <c r="F20" s="4" t="str">
        <f>'WEEKLY COMPETITIVE REPORT'!F20</f>
        <v>CENEX</v>
      </c>
      <c r="G20" s="37">
        <f>'WEEKLY COMPETITIVE REPORT'!G20</f>
        <v>6</v>
      </c>
      <c r="H20" s="37">
        <f>'WEEKLY COMPETITIVE REPORT'!H20</f>
        <v>10</v>
      </c>
      <c r="I20" s="14">
        <f>'WEEKLY COMPETITIVE REPORT'!I20/Y4</f>
        <v>2618.793379604912</v>
      </c>
      <c r="J20" s="14">
        <f>'WEEKLY COMPETITIVE REPORT'!J20/Y4</f>
        <v>1915.376401494928</v>
      </c>
      <c r="K20" s="22">
        <f>'WEEKLY COMPETITIVE REPORT'!K20</f>
        <v>338</v>
      </c>
      <c r="L20" s="22">
        <f>'WEEKLY COMPETITIVE REPORT'!L20</f>
        <v>249</v>
      </c>
      <c r="M20" s="64">
        <f>'WEEKLY COMPETITIVE REPORT'!M20</f>
        <v>36.72473867595818</v>
      </c>
      <c r="N20" s="14">
        <f t="shared" si="0"/>
        <v>261.87933796049117</v>
      </c>
      <c r="O20" s="37">
        <f>'WEEKLY COMPETITIVE REPORT'!O20</f>
        <v>10</v>
      </c>
      <c r="P20" s="14">
        <f>'WEEKLY COMPETITIVE REPORT'!P20/Y4</f>
        <v>5608.649225840897</v>
      </c>
      <c r="Q20" s="14">
        <f>'WEEKLY COMPETITIVE REPORT'!Q20/Y4</f>
        <v>4603.57714895889</v>
      </c>
      <c r="R20" s="22">
        <f>'WEEKLY COMPETITIVE REPORT'!R20</f>
        <v>827</v>
      </c>
      <c r="S20" s="22">
        <f>'WEEKLY COMPETITIVE REPORT'!S20</f>
        <v>682</v>
      </c>
      <c r="T20" s="64">
        <f>'WEEKLY COMPETITIVE REPORT'!T20</f>
        <v>21.83241519280952</v>
      </c>
      <c r="U20" s="14">
        <f>'WEEKLY COMPETITIVE REPORT'!U20/Y4</f>
        <v>81514.94927923118</v>
      </c>
      <c r="V20" s="14">
        <f t="shared" si="1"/>
        <v>560.8649225840898</v>
      </c>
      <c r="W20" s="25">
        <f t="shared" si="2"/>
        <v>87123.59850507208</v>
      </c>
      <c r="X20" s="22">
        <f>'WEEKLY COMPETITIVE REPORT'!X20</f>
        <v>12013</v>
      </c>
      <c r="Y20" s="56">
        <f>'WEEKLY COMPETITIVE REPORT'!Y20</f>
        <v>12840</v>
      </c>
    </row>
    <row r="21" spans="1:25" ht="12.75">
      <c r="A21" s="50">
        <v>8</v>
      </c>
      <c r="B21" s="4">
        <f>'WEEKLY COMPETITIVE REPORT'!B21</f>
        <v>7</v>
      </c>
      <c r="C21" s="4" t="str">
        <f>'WEEKLY COMPETITIVE REPORT'!C21</f>
        <v>THE COMPANY YOU KEEP</v>
      </c>
      <c r="D21" s="4" t="str">
        <f>'WEEKLY COMPETITIVE REPORT'!D21</f>
        <v>ZAKON MOLKA</v>
      </c>
      <c r="E21" s="4" t="str">
        <f>'WEEKLY COMPETITIVE REPORT'!E21</f>
        <v>IND</v>
      </c>
      <c r="F21" s="4" t="str">
        <f>'WEEKLY COMPETITIVE REPORT'!F21</f>
        <v>Fivia</v>
      </c>
      <c r="G21" s="37">
        <f>'WEEKLY COMPETITIVE REPORT'!G21</f>
        <v>2</v>
      </c>
      <c r="H21" s="37">
        <f>'WEEKLY COMPETITIVE REPORT'!H21</f>
        <v>9</v>
      </c>
      <c r="I21" s="14">
        <f>'WEEKLY COMPETITIVE REPORT'!I21/Y4</f>
        <v>2174.3192738921516</v>
      </c>
      <c r="J21" s="14">
        <f>'WEEKLY COMPETITIVE REPORT'!J21/Y4</f>
        <v>2609.4500800854244</v>
      </c>
      <c r="K21" s="22">
        <f>'WEEKLY COMPETITIVE REPORT'!K21</f>
        <v>273</v>
      </c>
      <c r="L21" s="22">
        <f>'WEEKLY COMPETITIVE REPORT'!L21</f>
        <v>333</v>
      </c>
      <c r="M21" s="64">
        <f>'WEEKLY COMPETITIVE REPORT'!M21</f>
        <v>-16.675191815856778</v>
      </c>
      <c r="N21" s="14">
        <f aca="true" t="shared" si="3" ref="N21:N33">I21/H21</f>
        <v>241.59103043246128</v>
      </c>
      <c r="O21" s="37">
        <f>'WEEKLY COMPETITIVE REPORT'!O21</f>
        <v>9</v>
      </c>
      <c r="P21" s="14">
        <f>'WEEKLY COMPETITIVE REPORT'!P21/Y4</f>
        <v>4093.6999466097172</v>
      </c>
      <c r="Q21" s="14">
        <f>'WEEKLY COMPETITIVE REPORT'!Q21/Y4</f>
        <v>4977.309129738388</v>
      </c>
      <c r="R21" s="22">
        <f>'WEEKLY COMPETITIVE REPORT'!R21</f>
        <v>564</v>
      </c>
      <c r="S21" s="22">
        <f>'WEEKLY COMPETITIVE REPORT'!S21</f>
        <v>712</v>
      </c>
      <c r="T21" s="64">
        <f>'WEEKLY COMPETITIVE REPORT'!T21</f>
        <v>-17.752748726200053</v>
      </c>
      <c r="U21" s="14">
        <f>'WEEKLY COMPETITIVE REPORT'!U21/Y4</f>
        <v>4977.309129738388</v>
      </c>
      <c r="V21" s="14">
        <f aca="true" t="shared" si="4" ref="V21:V33">P21/O21</f>
        <v>454.8555496233019</v>
      </c>
      <c r="W21" s="25">
        <f aca="true" t="shared" si="5" ref="W21:W33">P21+U21</f>
        <v>9071.009076348106</v>
      </c>
      <c r="X21" s="22">
        <f>'WEEKLY COMPETITIVE REPORT'!X21</f>
        <v>712</v>
      </c>
      <c r="Y21" s="56">
        <f>'WEEKLY COMPETITIVE REPORT'!Y21</f>
        <v>1276</v>
      </c>
    </row>
    <row r="22" spans="1:25" ht="12.75">
      <c r="A22" s="50">
        <v>9</v>
      </c>
      <c r="B22" s="4">
        <f>'WEEKLY COMPETITIVE REPORT'!B22</f>
        <v>10</v>
      </c>
      <c r="C22" s="4" t="str">
        <f>'WEEKLY COMPETITIVE REPORT'!C22</f>
        <v>MONSTERS UNIVERSITY 3D</v>
      </c>
      <c r="D22" s="4" t="str">
        <f>'WEEKLY COMPETITIVE REPORT'!D22</f>
        <v>POŠASTI Z UNIVERZE 3D</v>
      </c>
      <c r="E22" s="4" t="str">
        <f>'WEEKLY COMPETITIVE REPORT'!E22</f>
        <v>BVI</v>
      </c>
      <c r="F22" s="4" t="str">
        <f>'WEEKLY COMPETITIVE REPORT'!F22</f>
        <v>CENEX</v>
      </c>
      <c r="G22" s="37">
        <f>'WEEKLY COMPETITIVE REPORT'!G22</f>
        <v>8</v>
      </c>
      <c r="H22" s="37">
        <f>'WEEKLY COMPETITIVE REPORT'!H22</f>
        <v>17</v>
      </c>
      <c r="I22" s="14">
        <f>'WEEKLY COMPETITIVE REPORT'!I22/Y4</f>
        <v>1863.3208756006406</v>
      </c>
      <c r="J22" s="14">
        <f>'WEEKLY COMPETITIVE REPORT'!J22/Y4</f>
        <v>1616.3908168713294</v>
      </c>
      <c r="K22" s="22">
        <f>'WEEKLY COMPETITIVE REPORT'!K22</f>
        <v>269</v>
      </c>
      <c r="L22" s="22">
        <f>'WEEKLY COMPETITIVE REPORT'!L22</f>
        <v>228</v>
      </c>
      <c r="M22" s="64">
        <f>'WEEKLY COMPETITIVE REPORT'!M22</f>
        <v>15.276630883567293</v>
      </c>
      <c r="N22" s="14">
        <f t="shared" si="3"/>
        <v>109.60711032944945</v>
      </c>
      <c r="O22" s="37">
        <f>'WEEKLY COMPETITIVE REPORT'!O22</f>
        <v>17</v>
      </c>
      <c r="P22" s="14">
        <f>'WEEKLY COMPETITIVE REPORT'!P22/Y4</f>
        <v>3877.469300587293</v>
      </c>
      <c r="Q22" s="14">
        <f>'WEEKLY COMPETITIVE REPORT'!Q22/Y4</f>
        <v>3737.3198077949814</v>
      </c>
      <c r="R22" s="22">
        <f>'WEEKLY COMPETITIVE REPORT'!R22</f>
        <v>576</v>
      </c>
      <c r="S22" s="22">
        <f>'WEEKLY COMPETITIVE REPORT'!S22</f>
        <v>585</v>
      </c>
      <c r="T22" s="64">
        <f>'WEEKLY COMPETITIVE REPORT'!T22</f>
        <v>3.750000000000014</v>
      </c>
      <c r="U22" s="14">
        <f>'WEEKLY COMPETITIVE REPORT'!U22/Y4</f>
        <v>149248.53176721837</v>
      </c>
      <c r="V22" s="14">
        <f t="shared" si="4"/>
        <v>228.08642944631137</v>
      </c>
      <c r="W22" s="25">
        <f t="shared" si="5"/>
        <v>153126.00106780566</v>
      </c>
      <c r="X22" s="22">
        <f>'WEEKLY COMPETITIVE REPORT'!X22</f>
        <v>22652</v>
      </c>
      <c r="Y22" s="56">
        <f>'WEEKLY COMPETITIVE REPORT'!Y22</f>
        <v>23228</v>
      </c>
    </row>
    <row r="23" spans="1:25" ht="12.75">
      <c r="A23" s="50">
        <v>10</v>
      </c>
      <c r="B23" s="4">
        <f>'WEEKLY COMPETITIVE REPORT'!B23</f>
        <v>9</v>
      </c>
      <c r="C23" s="4" t="str">
        <f>'WEEKLY COMPETITIVE REPORT'!C23</f>
        <v>WHITE HOUSE DOWN</v>
      </c>
      <c r="D23" s="4" t="str">
        <f>'WEEKLY COMPETITIVE REPORT'!D23</f>
        <v>NAPAD NA BELO HIŠO</v>
      </c>
      <c r="E23" s="4" t="str">
        <f>'WEEKLY COMPETITIVE REPORT'!E23</f>
        <v>SONY</v>
      </c>
      <c r="F23" s="4" t="str">
        <f>'WEEKLY COMPETITIVE REPORT'!F23</f>
        <v>CF</v>
      </c>
      <c r="G23" s="37">
        <f>'WEEKLY COMPETITIVE REPORT'!G23</f>
        <v>4</v>
      </c>
      <c r="H23" s="37">
        <f>'WEEKLY COMPETITIVE REPORT'!H23</f>
        <v>7</v>
      </c>
      <c r="I23" s="14">
        <f>'WEEKLY COMPETITIVE REPORT'!I23/Y4</f>
        <v>1769.8878804057663</v>
      </c>
      <c r="J23" s="14">
        <f>'WEEKLY COMPETITIVE REPORT'!J23/Y4</f>
        <v>1971.4361986118527</v>
      </c>
      <c r="K23" s="22">
        <f>'WEEKLY COMPETITIVE REPORT'!K23</f>
        <v>226</v>
      </c>
      <c r="L23" s="22">
        <f>'WEEKLY COMPETITIVE REPORT'!L23</f>
        <v>255</v>
      </c>
      <c r="M23" s="64">
        <f>'WEEKLY COMPETITIVE REPORT'!M23</f>
        <v>-10.223425863236287</v>
      </c>
      <c r="N23" s="14">
        <f t="shared" si="3"/>
        <v>252.84112577225233</v>
      </c>
      <c r="O23" s="37">
        <f>'WEEKLY COMPETITIVE REPORT'!O23</f>
        <v>7</v>
      </c>
      <c r="P23" s="14">
        <f>'WEEKLY COMPETITIVE REPORT'!P23/Y4</f>
        <v>3489.054991991458</v>
      </c>
      <c r="Q23" s="14">
        <f>'WEEKLY COMPETITIVE REPORT'!Q23/Y4</f>
        <v>4229.845168179391</v>
      </c>
      <c r="R23" s="22">
        <f>'WEEKLY COMPETITIVE REPORT'!R23</f>
        <v>525</v>
      </c>
      <c r="S23" s="22">
        <f>'WEEKLY COMPETITIVE REPORT'!S23</f>
        <v>632</v>
      </c>
      <c r="T23" s="64">
        <f>'WEEKLY COMPETITIVE REPORT'!T23</f>
        <v>-17.513411170716324</v>
      </c>
      <c r="U23" s="14">
        <f>'WEEKLY COMPETITIVE REPORT'!U23/Y4</f>
        <v>27640.149492792312</v>
      </c>
      <c r="V23" s="14">
        <f t="shared" si="4"/>
        <v>498.43642742735113</v>
      </c>
      <c r="W23" s="25">
        <f t="shared" si="5"/>
        <v>31129.20448478377</v>
      </c>
      <c r="X23" s="22">
        <f>'WEEKLY COMPETITIVE REPORT'!X23</f>
        <v>4114</v>
      </c>
      <c r="Y23" s="56">
        <f>'WEEKLY COMPETITIVE REPORT'!Y23</f>
        <v>4639</v>
      </c>
    </row>
    <row r="24" spans="1:25" ht="12.75">
      <c r="A24" s="50">
        <v>11</v>
      </c>
      <c r="B24" s="4">
        <f>'WEEKLY COMPETITIVE REPORT'!B24</f>
        <v>11</v>
      </c>
      <c r="C24" s="4" t="str">
        <f>'WEEKLY COMPETITIVE REPORT'!C24</f>
        <v>BYZANTIUM</v>
      </c>
      <c r="D24" s="4" t="str">
        <f>'WEEKLY COMPETITIVE REPORT'!D24</f>
        <v>BYZANTIUM</v>
      </c>
      <c r="E24" s="4" t="str">
        <f>'WEEKLY COMPETITIVE REPORT'!E24</f>
        <v>IND</v>
      </c>
      <c r="F24" s="4" t="str">
        <f>'WEEKLY COMPETITIVE REPORT'!F24</f>
        <v>Cinemania</v>
      </c>
      <c r="G24" s="37">
        <f>'WEEKLY COMPETITIVE REPORT'!G24</f>
        <v>2</v>
      </c>
      <c r="H24" s="37">
        <f>'WEEKLY COMPETITIVE REPORT'!H24</f>
        <v>6</v>
      </c>
      <c r="I24" s="14">
        <f>'WEEKLY COMPETITIVE REPORT'!I24/Y4</f>
        <v>726.1078483715964</v>
      </c>
      <c r="J24" s="14">
        <f>'WEEKLY COMPETITIVE REPORT'!J24/Y4</f>
        <v>1245.3283502402562</v>
      </c>
      <c r="K24" s="22">
        <f>'WEEKLY COMPETITIVE REPORT'!K24</f>
        <v>98</v>
      </c>
      <c r="L24" s="22">
        <f>'WEEKLY COMPETITIVE REPORT'!L24</f>
        <v>168</v>
      </c>
      <c r="M24" s="64">
        <f>'WEEKLY COMPETITIVE REPORT'!M24</f>
        <v>-41.69346195069667</v>
      </c>
      <c r="N24" s="14">
        <f t="shared" si="3"/>
        <v>121.01797472859941</v>
      </c>
      <c r="O24" s="37">
        <f>'WEEKLY COMPETITIVE REPORT'!O24</f>
        <v>6</v>
      </c>
      <c r="P24" s="14">
        <f>'WEEKLY COMPETITIVE REPORT'!P24/Y4</f>
        <v>1510.9450080085426</v>
      </c>
      <c r="Q24" s="14">
        <f>'WEEKLY COMPETITIVE REPORT'!Q24/Y4</f>
        <v>2338.4943940202884</v>
      </c>
      <c r="R24" s="22">
        <f>'WEEKLY COMPETITIVE REPORT'!R24</f>
        <v>229</v>
      </c>
      <c r="S24" s="22">
        <f>'WEEKLY COMPETITIVE REPORT'!S24</f>
        <v>351</v>
      </c>
      <c r="T24" s="64">
        <f>'WEEKLY COMPETITIVE REPORT'!T24</f>
        <v>-35.38812785388129</v>
      </c>
      <c r="U24" s="14">
        <f>'WEEKLY COMPETITIVE REPORT'!U24/Y4</f>
        <v>2605.445808862787</v>
      </c>
      <c r="V24" s="14">
        <f t="shared" si="4"/>
        <v>251.82416800142377</v>
      </c>
      <c r="W24" s="25">
        <f t="shared" si="5"/>
        <v>4116.39081687133</v>
      </c>
      <c r="X24" s="22">
        <f>'WEEKLY COMPETITIVE REPORT'!X24</f>
        <v>501</v>
      </c>
      <c r="Y24" s="56">
        <f>'WEEKLY COMPETITIVE REPORT'!Y24</f>
        <v>730</v>
      </c>
    </row>
    <row r="25" spans="1:25" ht="12.75">
      <c r="A25" s="50">
        <v>12</v>
      </c>
      <c r="B25" s="4">
        <f>'WEEKLY COMPETITIVE REPORT'!B25</f>
        <v>5</v>
      </c>
      <c r="C25" s="4" t="str">
        <f>'WEEKLY COMPETITIVE REPORT'!C25</f>
        <v>THE PURGE</v>
      </c>
      <c r="D25" s="4" t="str">
        <f>'WEEKLY COMPETITIVE REPORT'!D25</f>
        <v>OČIŠČENJE</v>
      </c>
      <c r="E25" s="4" t="str">
        <f>'WEEKLY COMPETITIVE REPORT'!E25</f>
        <v>UNI</v>
      </c>
      <c r="F25" s="4" t="str">
        <f>'WEEKLY COMPETITIVE REPORT'!F25</f>
        <v>Karantanija</v>
      </c>
      <c r="G25" s="37">
        <f>'WEEKLY COMPETITIVE REPORT'!G25</f>
        <v>3</v>
      </c>
      <c r="H25" s="37">
        <f>'WEEKLY COMPETITIVE REPORT'!H25</f>
        <v>8</v>
      </c>
      <c r="I25" s="14" t="e">
        <f>'WEEKLY COMPETITIVE REPORT'!I25/Y4</f>
        <v>#VALUE!</v>
      </c>
      <c r="J25" s="14">
        <f>'WEEKLY COMPETITIVE REPORT'!J25/Y4</f>
        <v>2852.3758675920985</v>
      </c>
      <c r="K25" s="22">
        <f>'WEEKLY COMPETITIVE REPORT'!K25</f>
        <v>0</v>
      </c>
      <c r="L25" s="22">
        <f>'WEEKLY COMPETITIVE REPORT'!L25</f>
        <v>401</v>
      </c>
      <c r="M25" s="64">
        <f>'WEEKLY COMPETITIVE REPORT'!M25</f>
        <v>0</v>
      </c>
      <c r="N25" s="14" t="e">
        <f t="shared" si="3"/>
        <v>#VALUE!</v>
      </c>
      <c r="O25" s="37">
        <f>'WEEKLY COMPETITIVE REPORT'!O25</f>
        <v>8</v>
      </c>
      <c r="P25" s="14" t="e">
        <f>'WEEKLY COMPETITIVE REPORT'!P25/Y4</f>
        <v>#VALUE!</v>
      </c>
      <c r="Q25" s="14">
        <f>'WEEKLY COMPETITIVE REPORT'!Q25/Y4</f>
        <v>6038.44100373732</v>
      </c>
      <c r="R25" s="22">
        <f>'WEEKLY COMPETITIVE REPORT'!R25</f>
        <v>0</v>
      </c>
      <c r="S25" s="22">
        <f>'WEEKLY COMPETITIVE REPORT'!S25</f>
        <v>967</v>
      </c>
      <c r="T25" s="64">
        <f>'WEEKLY COMPETITIVE REPORT'!T25</f>
        <v>0</v>
      </c>
      <c r="U25" s="14">
        <f>'WEEKLY COMPETITIVE REPORT'!U25/Y4</f>
        <v>17266.417512012813</v>
      </c>
      <c r="V25" s="14" t="e">
        <f t="shared" si="4"/>
        <v>#VALUE!</v>
      </c>
      <c r="W25" s="25" t="e">
        <f t="shared" si="5"/>
        <v>#VALUE!</v>
      </c>
      <c r="X25" s="22">
        <f>'WEEKLY COMPETITIVE REPORT'!X25</f>
        <v>2914</v>
      </c>
      <c r="Y25" s="56">
        <f>'WEEKLY COMPETITIVE REPORT'!Y25</f>
        <v>2914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THE WORLD'S END</v>
      </c>
      <c r="D26" s="4" t="str">
        <f>'WEEKLY COMPETITIVE REPORT'!D26</f>
        <v>PR'KONC SVETA</v>
      </c>
      <c r="E26" s="4" t="str">
        <f>'WEEKLY COMPETITIVE REPORT'!E26</f>
        <v>UNI</v>
      </c>
      <c r="F26" s="4" t="str">
        <f>'WEEKLY COMPETITIVE REPORT'!F26</f>
        <v>Karantanija</v>
      </c>
      <c r="G26" s="37">
        <f>'WEEKLY COMPETITIVE REPORT'!G26</f>
        <v>4</v>
      </c>
      <c r="H26" s="37">
        <f>'WEEKLY COMPETITIVE REPORT'!H26</f>
        <v>9</v>
      </c>
      <c r="I26" s="14" t="e">
        <f>'WEEKLY COMPETITIVE REPORT'!I26/Y4</f>
        <v>#VALUE!</v>
      </c>
      <c r="J26" s="14">
        <f>'WEEKLY COMPETITIVE REPORT'!J26/Y4</f>
        <v>710.0907634810465</v>
      </c>
      <c r="K26" s="22">
        <f>'WEEKLY COMPETITIVE REPORT'!K26</f>
        <v>0</v>
      </c>
      <c r="L26" s="22">
        <f>'WEEKLY COMPETITIVE REPORT'!L26</f>
        <v>101</v>
      </c>
      <c r="M26" s="64">
        <f>'WEEKLY COMPETITIVE REPORT'!M26</f>
        <v>0</v>
      </c>
      <c r="N26" s="14" t="e">
        <f t="shared" si="3"/>
        <v>#VALUE!</v>
      </c>
      <c r="O26" s="37">
        <f>'WEEKLY COMPETITIVE REPORT'!O26</f>
        <v>9</v>
      </c>
      <c r="P26" s="14" t="e">
        <f>'WEEKLY COMPETITIVE REPORT'!P26/Y4</f>
        <v>#VALUE!</v>
      </c>
      <c r="Q26" s="14">
        <f>'WEEKLY COMPETITIVE REPORT'!Q26/Y4</f>
        <v>1529.6316070475175</v>
      </c>
      <c r="R26" s="22">
        <f>'WEEKLY COMPETITIVE REPORT'!R26</f>
        <v>0</v>
      </c>
      <c r="S26" s="22">
        <f>'WEEKLY COMPETITIVE REPORT'!S26</f>
        <v>244</v>
      </c>
      <c r="T26" s="64">
        <f>'WEEKLY COMPETITIVE REPORT'!T26</f>
        <v>0</v>
      </c>
      <c r="U26" s="14">
        <f>'WEEKLY COMPETITIVE REPORT'!U26/Y4</f>
        <v>9155.098772023492</v>
      </c>
      <c r="V26" s="14" t="e">
        <f t="shared" si="4"/>
        <v>#VALUE!</v>
      </c>
      <c r="W26" s="25" t="e">
        <f t="shared" si="5"/>
        <v>#VALUE!</v>
      </c>
      <c r="X26" s="22">
        <f>'WEEKLY COMPETITIVE REPORT'!X26</f>
        <v>1451</v>
      </c>
      <c r="Y26" s="56">
        <f>'WEEKLY COMPETITIVE REPORT'!Y26</f>
        <v>1451</v>
      </c>
    </row>
    <row r="27" spans="1:25" ht="12.75" customHeight="1">
      <c r="A27" s="50">
        <v>14</v>
      </c>
      <c r="B27" s="4">
        <f>'WEEKLY COMPETITIVE REPORT'!B27</f>
        <v>0</v>
      </c>
      <c r="C27" s="4">
        <f>'WEEKLY COMPETITIVE REPORT'!C27</f>
        <v>0</v>
      </c>
      <c r="D27" s="4">
        <f>'WEEKLY COMPETITIVE REPORT'!D27</f>
        <v>0</v>
      </c>
      <c r="E27" s="4">
        <f>'WEEKLY COMPETITIVE REPORT'!E27</f>
        <v>0</v>
      </c>
      <c r="F27" s="4">
        <f>'WEEKLY COMPETITIVE REPORT'!F27</f>
        <v>0</v>
      </c>
      <c r="G27" s="37">
        <f>'WEEKLY COMPETITIVE REPORT'!G27</f>
        <v>0</v>
      </c>
      <c r="H27" s="37">
        <f>'WEEKLY COMPETITIVE REPORT'!H27</f>
        <v>0</v>
      </c>
      <c r="I27" s="14">
        <f>'WEEKLY COMPETITIVE REPORT'!I27/Y4</f>
        <v>0</v>
      </c>
      <c r="J27" s="14">
        <f>'WEEKLY COMPETITIVE REPORT'!J27/Y17</f>
        <v>0</v>
      </c>
      <c r="K27" s="22">
        <f>'WEEKLY COMPETITIVE REPORT'!K27</f>
        <v>0</v>
      </c>
      <c r="L27" s="22">
        <f>'WEEKLY COMPETITIVE REPORT'!L27</f>
        <v>0</v>
      </c>
      <c r="M27" s="64">
        <f>'WEEKLY COMPETITIVE REPORT'!M27</f>
        <v>0</v>
      </c>
      <c r="N27" s="14" t="e">
        <f t="shared" si="3"/>
        <v>#DIV/0!</v>
      </c>
      <c r="O27" s="37">
        <f>'WEEKLY COMPETITIVE REPORT'!O27</f>
        <v>0</v>
      </c>
      <c r="P27" s="14">
        <f>'WEEKLY COMPETITIVE REPORT'!P27/Y4</f>
        <v>0</v>
      </c>
      <c r="Q27" s="14">
        <f>'WEEKLY COMPETITIVE REPORT'!Q27/Y17</f>
        <v>0</v>
      </c>
      <c r="R27" s="22">
        <f>'WEEKLY COMPETITIVE REPORT'!R27</f>
        <v>0</v>
      </c>
      <c r="S27" s="22">
        <f>'WEEKLY COMPETITIVE REPORT'!S27</f>
        <v>0</v>
      </c>
      <c r="T27" s="64">
        <f>'WEEKLY COMPETITIVE REPORT'!T27</f>
        <v>0</v>
      </c>
      <c r="U27" s="14">
        <f>'WEEKLY COMPETITIVE REPORT'!U27/Y17</f>
        <v>0</v>
      </c>
      <c r="V27" s="14" t="e">
        <f t="shared" si="4"/>
        <v>#DIV/0!</v>
      </c>
      <c r="W27" s="25">
        <f t="shared" si="5"/>
        <v>0</v>
      </c>
      <c r="X27" s="22">
        <f>'WEEKLY COMPETITIVE REPORT'!X27</f>
        <v>0</v>
      </c>
      <c r="Y27" s="56">
        <f>'WEEKLY COMPETITIVE REPORT'!Y27</f>
        <v>0</v>
      </c>
    </row>
    <row r="28" spans="1:25" ht="12.75">
      <c r="A28" s="50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4">
        <f>'WEEKLY COMPETITIVE REPORT'!F28</f>
        <v>0</v>
      </c>
      <c r="G28" s="37">
        <f>'WEEKLY COMPETITIVE REPORT'!G28</f>
        <v>0</v>
      </c>
      <c r="H28" s="37">
        <f>'WEEKLY COMPETITIVE REPORT'!H28</f>
        <v>0</v>
      </c>
      <c r="I28" s="14">
        <f>'WEEKLY COMPETITIVE REPORT'!I28/Y4</f>
        <v>0</v>
      </c>
      <c r="J28" s="14">
        <f>'WEEKLY COMPETITIVE REPORT'!J28/Y17</f>
        <v>0</v>
      </c>
      <c r="K28" s="22">
        <f>'WEEKLY COMPETITIVE REPORT'!K28</f>
        <v>0</v>
      </c>
      <c r="L28" s="22">
        <f>'WEEKLY COMPETITIVE REPORT'!L28</f>
        <v>0</v>
      </c>
      <c r="M28" s="64">
        <f>'WEEKLY COMPETITIVE REPORT'!M28</f>
        <v>0</v>
      </c>
      <c r="N28" s="14" t="e">
        <f t="shared" si="3"/>
        <v>#DIV/0!</v>
      </c>
      <c r="O28" s="37">
        <f>'WEEKLY COMPETITIVE REPORT'!O28</f>
        <v>0</v>
      </c>
      <c r="P28" s="14">
        <f>'WEEKLY COMPETITIVE REPORT'!P28/Y4</f>
        <v>0</v>
      </c>
      <c r="Q28" s="14">
        <f>'WEEKLY COMPETITIVE REPORT'!Q28/Y17</f>
        <v>0</v>
      </c>
      <c r="R28" s="22">
        <f>'WEEKLY COMPETITIVE REPORT'!R28</f>
        <v>0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 t="e">
        <f t="shared" si="4"/>
        <v>#DIV/0!</v>
      </c>
      <c r="W28" s="25">
        <f t="shared" si="5"/>
        <v>0</v>
      </c>
      <c r="X28" s="22">
        <f>'WEEKLY COMPETITIVE REPORT'!W29</f>
        <v>0</v>
      </c>
      <c r="Y28" s="56">
        <f>'WEEKLY COMPETITIVE REPORT'!X29</f>
        <v>0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 t="e">
        <f>'WEEKLY COMPETITIVE REPORT'!#REF!/Y4</f>
        <v>#REF!</v>
      </c>
      <c r="V29" s="14" t="e">
        <f t="shared" si="4"/>
        <v>#DIV/0!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136</v>
      </c>
      <c r="I34" s="32" t="e">
        <f>SUM(I14:I33)</f>
        <v>#VALUE!</v>
      </c>
      <c r="J34" s="31">
        <f>SUM(J14:J33)</f>
        <v>138170.0480512547</v>
      </c>
      <c r="K34" s="31">
        <f>SUM(K14:K33)</f>
        <v>17411</v>
      </c>
      <c r="L34" s="31">
        <f>SUM(L14:L33)</f>
        <v>18272</v>
      </c>
      <c r="M34" s="64">
        <f>'WEEKLY COMPETITIVE REPORT'!M34</f>
        <v>-56.6995792908045</v>
      </c>
      <c r="N34" s="32" t="e">
        <f>I34/H34</f>
        <v>#VALUE!</v>
      </c>
      <c r="O34" s="40">
        <f>'WEEKLY COMPETITIVE REPORT'!O34</f>
        <v>136</v>
      </c>
      <c r="P34" s="31" t="e">
        <f>SUM(P14:P33)</f>
        <v>#VALUE!</v>
      </c>
      <c r="Q34" s="31">
        <f>SUM(Q14:Q33)</f>
        <v>295620.66203950875</v>
      </c>
      <c r="R34" s="31">
        <f>SUM(R14:R33)</f>
        <v>40873</v>
      </c>
      <c r="S34" s="31">
        <f>SUM(S14:S33)</f>
        <v>43488</v>
      </c>
      <c r="T34" s="65" t="e">
        <f>P34/Q34-100%</f>
        <v>#VALUE!</v>
      </c>
      <c r="U34" s="31" t="e">
        <f>SUM(U14:U33)</f>
        <v>#REF!</v>
      </c>
      <c r="V34" s="32" t="e">
        <f>P34/O34</f>
        <v>#VALUE!</v>
      </c>
      <c r="W34" s="31" t="e">
        <f>SUM(W14:W33)</f>
        <v>#VALUE!</v>
      </c>
      <c r="X34" s="31" t="e">
        <f>SUM(X14:X33)</f>
        <v>#REF!</v>
      </c>
      <c r="Y34" s="35">
        <f>SUM(Y14:Y33)</f>
        <v>165021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2013-08-16T11:50:33Z</dcterms:modified>
  <cp:category/>
  <cp:version/>
  <cp:contentType/>
  <cp:contentStatus/>
</cp:coreProperties>
</file>