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305" windowWidth="24135" windowHeight="107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<sst xmlns="http://schemas.openxmlformats.org/spreadsheetml/2006/main" count="270" uniqueCount="97">
  <si>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</si>
  <si>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</si>
  <si>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</si>
  <si>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</si>
  <si>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</si>
  <si>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</si>
  <si>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</si>
  <si>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</si>
  <si>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</si>
  <si>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</si>
  <si>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</si>
  <si>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</si>
  <si>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</si>
  <si>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</si>
  <si>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</si>
  <si>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</si>
  <si>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</si>
  <si>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</si>
  <si>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</si>
  <si>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</si>
  <si>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</si>
  <si>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</si>
  <si>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</si>
  <si>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</si>
  <si>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</si>
  <si>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</si>
  <si>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</si>
  <si>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</si>
  <si>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</si>
  <si>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</si>
  <si>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</si>
  <si>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</si>
  <si>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</si>
  <si>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</si>
  <si>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</si>
  <si>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</si>
  <si>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</si>
  <si>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</si>
  <si>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</si>
  <si>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</si>
  <si>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</si>
  <si>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</si>
  <si>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</si>
  <si>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</si>
  <si>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</si>
  <si>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</si>
  <si>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</si>
  <si>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</si>
  <si>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</si>
  <si>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BVI</t>
  </si>
  <si>
    <t>CENEX</t>
  </si>
  <si>
    <t>FOX</t>
  </si>
  <si>
    <t>CF</t>
  </si>
  <si>
    <t>New</t>
  </si>
  <si>
    <t>MONTEVIDEO, VIDIMO SE!</t>
  </si>
  <si>
    <t>MONTEVIDEO, SE VIDIMO!</t>
  </si>
  <si>
    <t>MR. PEABODY AND SHERMAN</t>
  </si>
  <si>
    <t>PUSTOLOVŠČINE GOSPODA PEABODYJA IN SHERMANA</t>
  </si>
  <si>
    <t>NONSTOP</t>
  </si>
  <si>
    <t>NON STOP</t>
  </si>
  <si>
    <t>PANIKA</t>
  </si>
  <si>
    <t>MAMIN SINKO</t>
  </si>
  <si>
    <t>ME, MYSELF AND MUM</t>
  </si>
  <si>
    <t>NEED FOR SPEED</t>
  </si>
  <si>
    <t>NEED FOR SPEED: ŽELJA PO HITROSTI</t>
  </si>
  <si>
    <t>LONE SURVIVOR</t>
  </si>
  <si>
    <t>EDINI PREŽIVELI</t>
  </si>
  <si>
    <t>DIVERGENT</t>
  </si>
  <si>
    <t>GRAND BUDAPEST HOTEL</t>
  </si>
  <si>
    <t>TARZAN</t>
  </si>
  <si>
    <t>RAZCEPLJENI</t>
  </si>
  <si>
    <t>CAPTAIN AMERICA: WINTER SOLDIER</t>
  </si>
  <si>
    <t>STOTNIK AMERIKA: ZIMSKI VOJAK</t>
  </si>
  <si>
    <t>NOAH</t>
  </si>
  <si>
    <t>NOE</t>
  </si>
  <si>
    <t>PAR</t>
  </si>
  <si>
    <t>NYMPHOMANIAC - PART 2</t>
  </si>
  <si>
    <t>NIMFOMANKA - 2. DEL</t>
  </si>
  <si>
    <t>RIO 2</t>
  </si>
  <si>
    <t>17 - Apr</t>
  </si>
  <si>
    <t>23 - Apr</t>
  </si>
  <si>
    <t>18 - Apr</t>
  </si>
  <si>
    <t>20 - Apr</t>
  </si>
  <si>
    <t>ZERO THEOREM</t>
  </si>
  <si>
    <t>NIČELNI TEOREM</t>
  </si>
  <si>
    <t>TRANSENDENCE</t>
  </si>
  <si>
    <t>TRANSENDENCA</t>
  </si>
  <si>
    <t>TINKERBELL AND THE PIRATE FAIRY</t>
  </si>
  <si>
    <t>ZVONČICA IN PIRATSKA VILA</t>
  </si>
  <si>
    <t>THE MASK OF DEMOCRACY</t>
  </si>
  <si>
    <t>MASKA DEMOKRACIJE</t>
  </si>
  <si>
    <t>KZC</t>
  </si>
  <si>
    <t>A HAUNTED HOUSE 2</t>
  </si>
  <si>
    <t>PARANENORMALNA AKTIVNOST</t>
  </si>
  <si>
    <t>2i Film</t>
  </si>
  <si>
    <t>NEBRASKA</t>
  </si>
  <si>
    <t>SONY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</si>
</sst>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HRK&quot;;\-#,##0\ &quot;HRK&quot;"/>
    <numFmt numFmtId="189" formatCode="#,##0\ &quot;HRK&quot;;[Red]\-#,##0\ &quot;HRK&quot;"/>
    <numFmt numFmtId="190" formatCode="#,##0.00\ &quot;HRK&quot;;\-#,##0.00\ &quot;HRK&quot;"/>
    <numFmt numFmtId="191" formatCode="#,##0.00\ &quot;HRK&quot;;[Red]\-#,##0.00\ &quot;HRK&quot;"/>
    <numFmt numFmtId="192" formatCode="_-* #,##0\ &quot;HRK&quot;_-;\-* #,##0\ &quot;HRK&quot;_-;_-* &quot;-&quot;\ &quot;HRK&quot;_-;_-@_-"/>
    <numFmt numFmtId="193" formatCode="_-* #,##0\ _H_R_K_-;\-* #,##0\ _H_R_K_-;_-* &quot;-&quot;\ _H_R_K_-;_-@_-"/>
    <numFmt numFmtId="194" formatCode="_-* #,##0.00\ &quot;HRK&quot;_-;\-* #,##0.00\ &quot;HRK&quot;_-;_-* &quot;-&quot;??\ &quot;HRK&quot;_-;_-@_-"/>
    <numFmt numFmtId="195" formatCode="_-* #,##0.00\ _H_R_K_-;\-* #,##0.00\ _H_R_K_-;_-* &quot;-&quot;??\ _H_R_K_-;_-@_-"/>
    <numFmt numFmtId="196" formatCode="dd/\ mmm/\ yy"/>
    <numFmt numFmtId="197" formatCode="_(* #,##0.00_);_(* \(#,##0.00\);_(* &quot;-&quot;_);_(@_)"/>
    <numFmt numFmtId="198" formatCode="_(* #,##0_);_(* \(#,##0\);_(* &quot;-&quot;_);_(@_)"/>
    <numFmt numFmtId="199" formatCode="&quot;True&quot;;&quot;True&quot;;&quot;False&quot;"/>
    <numFmt numFmtId="200" formatCode="&quot;On&quot;;&quot;On&quot;;&quot;Off&quot;"/>
    <numFmt numFmtId="201" formatCode="#,##0\ _S_I_T"/>
    <numFmt numFmtId="202" formatCode="_(* #,##0.00_);_(* \(#,##0.00\);_(* &quot;-&quot;??_);_(@_)"/>
    <numFmt numFmtId="203" formatCode="#.000;\-#.000"/>
    <numFmt numFmtId="204" formatCode="_-* #,##0\ _S_I_T_-;\-* #,##0\ _S_I_T_-;_-* &quot;-&quot;??\ _S_I_T_-;_-@_-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.00&quot;Sk&quot;_);[Red]\(#,##0.00&quot;Sk&quot;\)"/>
    <numFmt numFmtId="208" formatCode="#,##0&quot;Sk&quot;_);[Red]\(#,##0&quot;Sk&quot;\)"/>
    <numFmt numFmtId="209" formatCode="#,##0.00\ [$SIT-424];\-#,##0.00\ [$SIT-424]"/>
    <numFmt numFmtId="210" formatCode="0.0000"/>
    <numFmt numFmtId="21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10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96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81</v>
      </c>
      <c r="L4" s="20"/>
      <c r="M4" s="79" t="s">
        <v>82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79</v>
      </c>
      <c r="L5" s="7"/>
      <c r="M5" s="80" t="s">
        <v>80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41753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78</v>
      </c>
      <c r="D14" s="4" t="s">
        <v>78</v>
      </c>
      <c r="E14" s="15" t="s">
        <v>51</v>
      </c>
      <c r="F14" s="15" t="s">
        <v>42</v>
      </c>
      <c r="G14" s="37">
        <v>2</v>
      </c>
      <c r="H14" s="37">
        <v>23</v>
      </c>
      <c r="I14" s="14">
        <v>46053</v>
      </c>
      <c r="J14" s="14">
        <v>55059</v>
      </c>
      <c r="K14" s="94">
        <v>8332</v>
      </c>
      <c r="L14" s="94">
        <v>9885</v>
      </c>
      <c r="M14" s="64">
        <f>(I14/J14*100)-100</f>
        <v>-16.3569988557729</v>
      </c>
      <c r="N14" s="14">
        <f>I14/H14</f>
        <v>2002.304347826087</v>
      </c>
      <c r="O14" s="38">
        <v>23</v>
      </c>
      <c r="P14" s="14">
        <v>87359</v>
      </c>
      <c r="Q14" s="14">
        <v>70192</v>
      </c>
      <c r="R14" s="14">
        <v>16163</v>
      </c>
      <c r="S14" s="14">
        <v>13168</v>
      </c>
      <c r="T14" s="64">
        <f>(P14/Q14*100)-100</f>
        <v>24.457203100068384</v>
      </c>
      <c r="U14" s="74">
        <v>70545</v>
      </c>
      <c r="V14" s="14">
        <f aca="true" t="shared" si="0" ref="V14:V21">P14/O14</f>
        <v>3798.217391304348</v>
      </c>
      <c r="W14" s="74">
        <f aca="true" t="shared" si="1" ref="W14:W34">SUM(U14,P14)</f>
        <v>157904</v>
      </c>
      <c r="X14" s="74">
        <v>13256</v>
      </c>
      <c r="Y14" s="75">
        <f aca="true" t="shared" si="2" ref="Y14:Y33">SUM(X14,R14)</f>
        <v>29419</v>
      </c>
    </row>
    <row r="15" spans="1:25" ht="12.75">
      <c r="A15" s="72">
        <v>2</v>
      </c>
      <c r="B15" s="72">
        <v>2</v>
      </c>
      <c r="C15" s="4" t="s">
        <v>73</v>
      </c>
      <c r="D15" s="4" t="s">
        <v>74</v>
      </c>
      <c r="E15" s="15" t="s">
        <v>75</v>
      </c>
      <c r="F15" s="15" t="s">
        <v>36</v>
      </c>
      <c r="G15" s="37">
        <v>3</v>
      </c>
      <c r="H15" s="37">
        <v>10</v>
      </c>
      <c r="I15" s="14">
        <v>21666</v>
      </c>
      <c r="J15" s="14">
        <v>22209</v>
      </c>
      <c r="K15" s="14">
        <v>3617</v>
      </c>
      <c r="L15" s="14">
        <v>3704</v>
      </c>
      <c r="M15" s="64">
        <f>(I15/J15*100)-100</f>
        <v>-2.444954748075105</v>
      </c>
      <c r="N15" s="14">
        <f>I15/H15</f>
        <v>2166.6</v>
      </c>
      <c r="O15" s="73">
        <v>10</v>
      </c>
      <c r="P15" s="22">
        <v>32779</v>
      </c>
      <c r="Q15" s="22">
        <v>30249</v>
      </c>
      <c r="R15" s="22">
        <v>5644</v>
      </c>
      <c r="S15" s="22">
        <v>5391</v>
      </c>
      <c r="T15" s="64">
        <f>(P15/Q15*100)-100</f>
        <v>8.363912856623372</v>
      </c>
      <c r="U15" s="74">
        <v>76941</v>
      </c>
      <c r="V15" s="14">
        <f t="shared" si="0"/>
        <v>3277.9</v>
      </c>
      <c r="W15" s="74">
        <f t="shared" si="1"/>
        <v>109720</v>
      </c>
      <c r="X15" s="74">
        <v>14312</v>
      </c>
      <c r="Y15" s="75">
        <f t="shared" si="2"/>
        <v>19956</v>
      </c>
    </row>
    <row r="16" spans="1:25" ht="12.75">
      <c r="A16" s="72">
        <v>3</v>
      </c>
      <c r="B16" s="72">
        <v>3</v>
      </c>
      <c r="C16" s="4" t="s">
        <v>71</v>
      </c>
      <c r="D16" s="4" t="s">
        <v>72</v>
      </c>
      <c r="E16" s="15" t="s">
        <v>49</v>
      </c>
      <c r="F16" s="15" t="s">
        <v>50</v>
      </c>
      <c r="G16" s="37">
        <v>3</v>
      </c>
      <c r="H16" s="37">
        <v>16</v>
      </c>
      <c r="I16" s="98">
        <v>8977</v>
      </c>
      <c r="J16" s="98">
        <v>9647</v>
      </c>
      <c r="K16" s="95">
        <v>1462</v>
      </c>
      <c r="L16" s="95">
        <v>1684</v>
      </c>
      <c r="M16" s="64">
        <f>(I16/J16*100)-100</f>
        <v>-6.94516429978232</v>
      </c>
      <c r="N16" s="14">
        <f>I16/H16</f>
        <v>561.0625</v>
      </c>
      <c r="O16" s="73">
        <v>16</v>
      </c>
      <c r="P16" s="22">
        <v>14222</v>
      </c>
      <c r="Q16" s="22">
        <v>13115</v>
      </c>
      <c r="R16" s="22">
        <v>2457</v>
      </c>
      <c r="S16" s="22">
        <v>2385</v>
      </c>
      <c r="T16" s="64">
        <f>(P16/Q16*100)-100</f>
        <v>8.4407167365612</v>
      </c>
      <c r="U16" s="74">
        <v>36646</v>
      </c>
      <c r="V16" s="14">
        <f t="shared" si="0"/>
        <v>888.875</v>
      </c>
      <c r="W16" s="74">
        <f t="shared" si="1"/>
        <v>50868</v>
      </c>
      <c r="X16" s="74">
        <v>6701</v>
      </c>
      <c r="Y16" s="75">
        <f t="shared" si="2"/>
        <v>9158</v>
      </c>
    </row>
    <row r="17" spans="1:25" ht="12.75">
      <c r="A17" s="72">
        <v>4</v>
      </c>
      <c r="B17" s="72">
        <v>4</v>
      </c>
      <c r="C17" s="4" t="s">
        <v>63</v>
      </c>
      <c r="D17" s="4" t="s">
        <v>64</v>
      </c>
      <c r="E17" s="15" t="s">
        <v>46</v>
      </c>
      <c r="F17" s="15" t="s">
        <v>42</v>
      </c>
      <c r="G17" s="37">
        <v>5</v>
      </c>
      <c r="H17" s="37">
        <v>10</v>
      </c>
      <c r="I17" s="24">
        <v>9151</v>
      </c>
      <c r="J17" s="24">
        <v>7550</v>
      </c>
      <c r="K17" s="24">
        <v>1530</v>
      </c>
      <c r="L17" s="24">
        <v>1260</v>
      </c>
      <c r="M17" s="64">
        <f>(I17/J17*100)-100</f>
        <v>21.20529801324504</v>
      </c>
      <c r="N17" s="14">
        <f>I17/H17</f>
        <v>915.1</v>
      </c>
      <c r="O17" s="73">
        <v>10</v>
      </c>
      <c r="P17" s="14">
        <v>14149</v>
      </c>
      <c r="Q17" s="14">
        <v>10131</v>
      </c>
      <c r="R17" s="14">
        <v>2427</v>
      </c>
      <c r="S17" s="14">
        <v>1836</v>
      </c>
      <c r="T17" s="64">
        <f>(P17/Q17*100)-100</f>
        <v>39.66044812950352</v>
      </c>
      <c r="U17" s="74">
        <v>84969</v>
      </c>
      <c r="V17" s="24">
        <f t="shared" si="0"/>
        <v>1414.9</v>
      </c>
      <c r="W17" s="74">
        <f t="shared" si="1"/>
        <v>99118</v>
      </c>
      <c r="X17" s="74">
        <v>15048</v>
      </c>
      <c r="Y17" s="75">
        <f t="shared" si="2"/>
        <v>17475</v>
      </c>
    </row>
    <row r="18" spans="1:25" ht="13.5" customHeight="1">
      <c r="A18" s="72">
        <v>5</v>
      </c>
      <c r="B18" s="72" t="s">
        <v>53</v>
      </c>
      <c r="C18" s="4" t="s">
        <v>87</v>
      </c>
      <c r="D18" s="4" t="s">
        <v>88</v>
      </c>
      <c r="E18" s="15" t="s">
        <v>49</v>
      </c>
      <c r="F18" s="15" t="s">
        <v>50</v>
      </c>
      <c r="G18" s="37">
        <v>1</v>
      </c>
      <c r="H18" s="37">
        <v>9</v>
      </c>
      <c r="I18" s="14">
        <v>6467</v>
      </c>
      <c r="J18" s="14"/>
      <c r="K18" s="24">
        <v>1264</v>
      </c>
      <c r="L18" s="24"/>
      <c r="M18" s="64"/>
      <c r="N18" s="14">
        <f>I18/H18</f>
        <v>718.5555555555555</v>
      </c>
      <c r="O18" s="73">
        <v>9</v>
      </c>
      <c r="P18" s="14">
        <v>14023</v>
      </c>
      <c r="Q18" s="14"/>
      <c r="R18" s="14">
        <v>2783</v>
      </c>
      <c r="S18" s="14"/>
      <c r="T18" s="64"/>
      <c r="U18" s="24"/>
      <c r="V18" s="24">
        <f t="shared" si="0"/>
        <v>1558.111111111111</v>
      </c>
      <c r="W18" s="74">
        <f t="shared" si="1"/>
        <v>14023</v>
      </c>
      <c r="X18" s="74"/>
      <c r="Y18" s="75">
        <f t="shared" si="2"/>
        <v>2783</v>
      </c>
    </row>
    <row r="19" spans="1:25" ht="12.75">
      <c r="A19" s="72">
        <v>6</v>
      </c>
      <c r="B19" s="72" t="s">
        <v>53</v>
      </c>
      <c r="C19" s="4" t="s">
        <v>85</v>
      </c>
      <c r="D19" s="4" t="s">
        <v>86</v>
      </c>
      <c r="E19" s="15" t="s">
        <v>46</v>
      </c>
      <c r="F19" s="15" t="s">
        <v>48</v>
      </c>
      <c r="G19" s="37">
        <v>1</v>
      </c>
      <c r="H19" s="37">
        <v>9</v>
      </c>
      <c r="I19" s="24">
        <v>9040</v>
      </c>
      <c r="J19" s="24"/>
      <c r="K19" s="94">
        <v>1585</v>
      </c>
      <c r="L19" s="94"/>
      <c r="M19" s="64"/>
      <c r="N19" s="14"/>
      <c r="O19" s="73">
        <v>9</v>
      </c>
      <c r="P19" s="93">
        <v>14008</v>
      </c>
      <c r="Q19" s="93"/>
      <c r="R19" s="93">
        <v>2666</v>
      </c>
      <c r="S19" s="93"/>
      <c r="T19" s="64"/>
      <c r="U19" s="74"/>
      <c r="V19" s="14">
        <f t="shared" si="0"/>
        <v>1556.4444444444443</v>
      </c>
      <c r="W19" s="74">
        <f t="shared" si="1"/>
        <v>14008</v>
      </c>
      <c r="X19" s="74"/>
      <c r="Y19" s="75">
        <f t="shared" si="2"/>
        <v>2666</v>
      </c>
    </row>
    <row r="20" spans="1:25" ht="12.75">
      <c r="A20" s="72">
        <v>7</v>
      </c>
      <c r="B20" s="72">
        <v>6</v>
      </c>
      <c r="C20" s="4" t="s">
        <v>67</v>
      </c>
      <c r="D20" s="4" t="s">
        <v>70</v>
      </c>
      <c r="E20" s="15" t="s">
        <v>46</v>
      </c>
      <c r="F20" s="15" t="s">
        <v>42</v>
      </c>
      <c r="G20" s="37">
        <v>4</v>
      </c>
      <c r="H20" s="37">
        <v>11</v>
      </c>
      <c r="I20" s="24">
        <v>3977</v>
      </c>
      <c r="J20" s="24">
        <v>4367</v>
      </c>
      <c r="K20" s="22">
        <v>655</v>
      </c>
      <c r="L20" s="22">
        <v>747</v>
      </c>
      <c r="M20" s="64">
        <f>(I20/J20*100)-100</f>
        <v>-8.930615983512709</v>
      </c>
      <c r="N20" s="14">
        <f>I20/H20</f>
        <v>361.54545454545456</v>
      </c>
      <c r="O20" s="73">
        <v>11</v>
      </c>
      <c r="P20" s="14">
        <v>6834</v>
      </c>
      <c r="Q20" s="14">
        <v>6267</v>
      </c>
      <c r="R20" s="14">
        <v>1176</v>
      </c>
      <c r="S20" s="14">
        <v>1128</v>
      </c>
      <c r="T20" s="64">
        <f>(P20/Q20*100)-100</f>
        <v>9.047391096218277</v>
      </c>
      <c r="U20" s="97">
        <v>30229</v>
      </c>
      <c r="V20" s="14">
        <f t="shared" si="0"/>
        <v>621.2727272727273</v>
      </c>
      <c r="W20" s="74">
        <f t="shared" si="1"/>
        <v>37063</v>
      </c>
      <c r="X20" s="74">
        <v>5404</v>
      </c>
      <c r="Y20" s="75">
        <f t="shared" si="2"/>
        <v>6580</v>
      </c>
    </row>
    <row r="21" spans="1:25" ht="12.75">
      <c r="A21" s="72">
        <v>8</v>
      </c>
      <c r="B21" s="72">
        <v>5</v>
      </c>
      <c r="C21" s="89" t="s">
        <v>68</v>
      </c>
      <c r="D21" s="89" t="s">
        <v>68</v>
      </c>
      <c r="E21" s="15" t="s">
        <v>51</v>
      </c>
      <c r="F21" s="15" t="s">
        <v>42</v>
      </c>
      <c r="G21" s="37">
        <v>4</v>
      </c>
      <c r="H21" s="37">
        <v>1</v>
      </c>
      <c r="I21" s="14">
        <v>2482</v>
      </c>
      <c r="J21" s="14">
        <v>4176</v>
      </c>
      <c r="K21" s="14">
        <v>522</v>
      </c>
      <c r="L21" s="14">
        <v>901</v>
      </c>
      <c r="M21" s="64">
        <f>(I21/J21*100)-100</f>
        <v>-40.56513409961686</v>
      </c>
      <c r="N21" s="14">
        <f>I21/H21</f>
        <v>2482</v>
      </c>
      <c r="O21" s="37">
        <v>1</v>
      </c>
      <c r="P21" s="14">
        <v>4680</v>
      </c>
      <c r="Q21" s="14">
        <v>6505</v>
      </c>
      <c r="R21" s="14">
        <v>1042</v>
      </c>
      <c r="S21" s="14">
        <v>1430</v>
      </c>
      <c r="T21" s="64">
        <f>(P21/Q21*100)-100</f>
        <v>-28.055342044581096</v>
      </c>
      <c r="U21" s="97">
        <v>28776</v>
      </c>
      <c r="V21" s="14">
        <f t="shared" si="0"/>
        <v>4680</v>
      </c>
      <c r="W21" s="74">
        <f t="shared" si="1"/>
        <v>33456</v>
      </c>
      <c r="X21" s="74">
        <v>6389</v>
      </c>
      <c r="Y21" s="75">
        <f t="shared" si="2"/>
        <v>7431</v>
      </c>
    </row>
    <row r="22" spans="1:25" ht="12.75">
      <c r="A22" s="72">
        <v>9</v>
      </c>
      <c r="B22" s="72" t="s">
        <v>53</v>
      </c>
      <c r="C22" s="89" t="s">
        <v>89</v>
      </c>
      <c r="D22" s="89" t="s">
        <v>90</v>
      </c>
      <c r="E22" s="15" t="s">
        <v>46</v>
      </c>
      <c r="F22" s="15" t="s">
        <v>91</v>
      </c>
      <c r="G22" s="37">
        <v>1</v>
      </c>
      <c r="H22" s="37">
        <v>6</v>
      </c>
      <c r="I22" s="24">
        <v>1806</v>
      </c>
      <c r="J22" s="24"/>
      <c r="K22" s="24">
        <v>477</v>
      </c>
      <c r="L22" s="24"/>
      <c r="M22" s="64"/>
      <c r="N22" s="14"/>
      <c r="O22" s="73">
        <v>6</v>
      </c>
      <c r="P22" s="14">
        <v>4494</v>
      </c>
      <c r="Q22" s="14"/>
      <c r="R22" s="14">
        <v>1219</v>
      </c>
      <c r="S22" s="14"/>
      <c r="T22" s="64"/>
      <c r="U22" s="74"/>
      <c r="V22" s="14"/>
      <c r="W22" s="74">
        <f t="shared" si="1"/>
        <v>4494</v>
      </c>
      <c r="X22" s="74"/>
      <c r="Y22" s="75">
        <f t="shared" si="2"/>
        <v>1219</v>
      </c>
    </row>
    <row r="23" spans="1:25" ht="12.75">
      <c r="A23" s="72">
        <v>10</v>
      </c>
      <c r="B23" s="72">
        <v>11</v>
      </c>
      <c r="C23" s="4" t="s">
        <v>54</v>
      </c>
      <c r="D23" s="4" t="s">
        <v>55</v>
      </c>
      <c r="E23" s="15" t="s">
        <v>46</v>
      </c>
      <c r="F23" s="15" t="s">
        <v>52</v>
      </c>
      <c r="G23" s="37">
        <v>7</v>
      </c>
      <c r="H23" s="37">
        <v>9</v>
      </c>
      <c r="I23" s="98">
        <v>3084</v>
      </c>
      <c r="J23" s="98">
        <v>1709</v>
      </c>
      <c r="K23" s="95">
        <v>619</v>
      </c>
      <c r="L23" s="95">
        <v>270</v>
      </c>
      <c r="M23" s="64">
        <f>(I23/J23*100)-100</f>
        <v>80.45640725570507</v>
      </c>
      <c r="N23" s="14">
        <f aca="true" t="shared" si="3" ref="N23:N34">I23/H23</f>
        <v>342.6666666666667</v>
      </c>
      <c r="O23" s="73">
        <v>9</v>
      </c>
      <c r="P23" s="14">
        <v>4301</v>
      </c>
      <c r="Q23" s="14">
        <v>2286</v>
      </c>
      <c r="R23" s="14">
        <v>1021</v>
      </c>
      <c r="S23" s="14">
        <v>373</v>
      </c>
      <c r="T23" s="64">
        <f>(P23/Q23*100)-100</f>
        <v>88.14523184601924</v>
      </c>
      <c r="U23" s="74">
        <v>58564</v>
      </c>
      <c r="V23" s="14">
        <f aca="true" t="shared" si="4" ref="V23:V34">P23/O23</f>
        <v>477.8888888888889</v>
      </c>
      <c r="W23" s="74">
        <f t="shared" si="1"/>
        <v>62865</v>
      </c>
      <c r="X23" s="76">
        <v>11047</v>
      </c>
      <c r="Y23" s="75">
        <f t="shared" si="2"/>
        <v>12068</v>
      </c>
    </row>
    <row r="24" spans="1:25" ht="12.75">
      <c r="A24" s="72">
        <v>11</v>
      </c>
      <c r="B24" s="72">
        <v>7</v>
      </c>
      <c r="C24" s="4" t="s">
        <v>56</v>
      </c>
      <c r="D24" s="4" t="s">
        <v>57</v>
      </c>
      <c r="E24" s="15" t="s">
        <v>51</v>
      </c>
      <c r="F24" s="15" t="s">
        <v>42</v>
      </c>
      <c r="G24" s="37">
        <v>7</v>
      </c>
      <c r="H24" s="37">
        <v>24</v>
      </c>
      <c r="I24" s="24">
        <v>2222</v>
      </c>
      <c r="J24" s="24">
        <v>3462</v>
      </c>
      <c r="K24" s="98">
        <v>415</v>
      </c>
      <c r="L24" s="98">
        <v>511</v>
      </c>
      <c r="M24" s="64">
        <f>(I24/J24*100)-100</f>
        <v>-35.81744656268053</v>
      </c>
      <c r="N24" s="14">
        <f t="shared" si="3"/>
        <v>92.58333333333333</v>
      </c>
      <c r="O24" s="37">
        <v>24</v>
      </c>
      <c r="P24" s="22">
        <v>4253</v>
      </c>
      <c r="Q24" s="22">
        <v>4124</v>
      </c>
      <c r="R24" s="22">
        <v>822</v>
      </c>
      <c r="S24" s="22">
        <v>676</v>
      </c>
      <c r="T24" s="64">
        <f>(P24/Q24*100)-100</f>
        <v>3.1280310378273555</v>
      </c>
      <c r="U24" s="74">
        <v>78052</v>
      </c>
      <c r="V24" s="14">
        <f t="shared" si="4"/>
        <v>177.20833333333334</v>
      </c>
      <c r="W24" s="74">
        <f t="shared" si="1"/>
        <v>82305</v>
      </c>
      <c r="X24" s="76">
        <v>14474</v>
      </c>
      <c r="Y24" s="75">
        <f t="shared" si="2"/>
        <v>15296</v>
      </c>
    </row>
    <row r="25" spans="1:25" ht="12.75" customHeight="1">
      <c r="A25" s="72">
        <v>12</v>
      </c>
      <c r="B25" s="72" t="s">
        <v>53</v>
      </c>
      <c r="C25" s="4" t="s">
        <v>92</v>
      </c>
      <c r="D25" s="4" t="s">
        <v>93</v>
      </c>
      <c r="E25" s="15" t="s">
        <v>46</v>
      </c>
      <c r="F25" s="15" t="s">
        <v>94</v>
      </c>
      <c r="G25" s="37">
        <v>1</v>
      </c>
      <c r="H25" s="37">
        <v>5</v>
      </c>
      <c r="I25" s="24">
        <v>2143</v>
      </c>
      <c r="J25" s="24"/>
      <c r="K25" s="95">
        <v>382</v>
      </c>
      <c r="L25" s="95"/>
      <c r="M25" s="64"/>
      <c r="N25" s="14">
        <f t="shared" si="3"/>
        <v>428.6</v>
      </c>
      <c r="O25" s="73">
        <v>5</v>
      </c>
      <c r="P25" s="22">
        <v>3098</v>
      </c>
      <c r="Q25" s="22"/>
      <c r="R25" s="98">
        <v>572</v>
      </c>
      <c r="S25" s="98"/>
      <c r="T25" s="64"/>
      <c r="U25" s="76"/>
      <c r="V25" s="14">
        <f t="shared" si="4"/>
        <v>619.6</v>
      </c>
      <c r="W25" s="74">
        <f t="shared" si="1"/>
        <v>3098</v>
      </c>
      <c r="X25" s="74"/>
      <c r="Y25" s="75">
        <f t="shared" si="2"/>
        <v>572</v>
      </c>
    </row>
    <row r="26" spans="1:25" ht="12.75" customHeight="1">
      <c r="A26" s="72">
        <v>13</v>
      </c>
      <c r="B26" s="72">
        <v>14</v>
      </c>
      <c r="C26" s="4" t="s">
        <v>59</v>
      </c>
      <c r="D26" s="4" t="s">
        <v>58</v>
      </c>
      <c r="E26" s="15" t="s">
        <v>46</v>
      </c>
      <c r="F26" s="15" t="s">
        <v>42</v>
      </c>
      <c r="G26" s="37">
        <v>6</v>
      </c>
      <c r="H26" s="37">
        <v>6</v>
      </c>
      <c r="I26" s="14">
        <v>2436</v>
      </c>
      <c r="J26" s="14">
        <v>1357</v>
      </c>
      <c r="K26" s="14">
        <v>414</v>
      </c>
      <c r="L26" s="14">
        <v>239</v>
      </c>
      <c r="M26" s="64">
        <f>(I26/J26*100)-100</f>
        <v>79.51363301400147</v>
      </c>
      <c r="N26" s="14">
        <f t="shared" si="3"/>
        <v>406</v>
      </c>
      <c r="O26" s="38">
        <v>6</v>
      </c>
      <c r="P26" s="14">
        <v>3078</v>
      </c>
      <c r="Q26" s="14">
        <v>1781</v>
      </c>
      <c r="R26" s="14">
        <v>540</v>
      </c>
      <c r="S26" s="14">
        <v>330</v>
      </c>
      <c r="T26" s="64">
        <f>(P26/Q26*100)-100</f>
        <v>72.82425603593487</v>
      </c>
      <c r="U26" s="76">
        <v>24526</v>
      </c>
      <c r="V26" s="14">
        <f t="shared" si="4"/>
        <v>513</v>
      </c>
      <c r="W26" s="74">
        <f t="shared" si="1"/>
        <v>27604</v>
      </c>
      <c r="X26" s="74">
        <v>4588</v>
      </c>
      <c r="Y26" s="75">
        <f t="shared" si="2"/>
        <v>5128</v>
      </c>
    </row>
    <row r="27" spans="1:25" ht="12.75">
      <c r="A27" s="72">
        <v>14</v>
      </c>
      <c r="B27" s="72">
        <v>12</v>
      </c>
      <c r="C27" s="4" t="s">
        <v>69</v>
      </c>
      <c r="D27" s="4" t="s">
        <v>69</v>
      </c>
      <c r="E27" s="15" t="s">
        <v>46</v>
      </c>
      <c r="F27" s="15" t="s">
        <v>42</v>
      </c>
      <c r="G27" s="37">
        <v>4</v>
      </c>
      <c r="H27" s="37">
        <v>10</v>
      </c>
      <c r="I27" s="24">
        <v>1128</v>
      </c>
      <c r="J27" s="24">
        <v>1726</v>
      </c>
      <c r="K27" s="14">
        <v>230</v>
      </c>
      <c r="L27" s="14">
        <v>327</v>
      </c>
      <c r="M27" s="64">
        <f>(I27/J27*100)-100</f>
        <v>-34.64658169177288</v>
      </c>
      <c r="N27" s="14">
        <f t="shared" si="3"/>
        <v>112.8</v>
      </c>
      <c r="O27" s="38">
        <v>10</v>
      </c>
      <c r="P27" s="14">
        <v>2811</v>
      </c>
      <c r="Q27" s="14">
        <v>2096</v>
      </c>
      <c r="R27" s="14">
        <v>581</v>
      </c>
      <c r="S27" s="14">
        <v>407</v>
      </c>
      <c r="T27" s="64">
        <f>(P27/Q27*100)-100</f>
        <v>34.11259541984734</v>
      </c>
      <c r="U27" s="74">
        <v>16159</v>
      </c>
      <c r="V27" s="14">
        <f t="shared" si="4"/>
        <v>281.1</v>
      </c>
      <c r="W27" s="74">
        <f t="shared" si="1"/>
        <v>18970</v>
      </c>
      <c r="X27" s="76">
        <v>3234</v>
      </c>
      <c r="Y27" s="75">
        <f t="shared" si="2"/>
        <v>3815</v>
      </c>
    </row>
    <row r="28" spans="1:25" ht="12.75">
      <c r="A28" s="72">
        <v>15</v>
      </c>
      <c r="B28" s="72" t="s">
        <v>53</v>
      </c>
      <c r="C28" s="4" t="s">
        <v>95</v>
      </c>
      <c r="D28" s="4" t="s">
        <v>95</v>
      </c>
      <c r="E28" s="15" t="s">
        <v>96</v>
      </c>
      <c r="F28" s="15" t="s">
        <v>52</v>
      </c>
      <c r="G28" s="37">
        <v>1</v>
      </c>
      <c r="H28" s="37">
        <v>2</v>
      </c>
      <c r="I28" s="24">
        <v>1414</v>
      </c>
      <c r="J28" s="24"/>
      <c r="K28" s="14">
        <v>313</v>
      </c>
      <c r="L28" s="14"/>
      <c r="M28" s="64"/>
      <c r="N28" s="14">
        <f t="shared" si="3"/>
        <v>707</v>
      </c>
      <c r="O28" s="73">
        <v>2</v>
      </c>
      <c r="P28" s="14">
        <v>2752</v>
      </c>
      <c r="Q28" s="14"/>
      <c r="R28" s="14">
        <v>637</v>
      </c>
      <c r="S28" s="14"/>
      <c r="T28" s="64"/>
      <c r="U28" s="74"/>
      <c r="V28" s="14">
        <f t="shared" si="4"/>
        <v>1376</v>
      </c>
      <c r="W28" s="74">
        <f t="shared" si="1"/>
        <v>2752</v>
      </c>
      <c r="X28" s="74"/>
      <c r="Y28" s="75">
        <f t="shared" si="2"/>
        <v>637</v>
      </c>
    </row>
    <row r="29" spans="1:25" ht="12.75">
      <c r="A29" s="72">
        <v>16</v>
      </c>
      <c r="B29" s="72">
        <v>9</v>
      </c>
      <c r="C29" s="4" t="s">
        <v>60</v>
      </c>
      <c r="D29" s="4" t="s">
        <v>60</v>
      </c>
      <c r="E29" s="15" t="s">
        <v>46</v>
      </c>
      <c r="F29" s="15" t="s">
        <v>36</v>
      </c>
      <c r="G29" s="37">
        <v>8</v>
      </c>
      <c r="H29" s="37">
        <v>10</v>
      </c>
      <c r="I29" s="24">
        <v>1510</v>
      </c>
      <c r="J29" s="24">
        <v>2042</v>
      </c>
      <c r="K29" s="98">
        <v>276</v>
      </c>
      <c r="L29" s="98">
        <v>367</v>
      </c>
      <c r="M29" s="64">
        <f>(I29/J29*100)-100</f>
        <v>-26.052889324191966</v>
      </c>
      <c r="N29" s="14">
        <f t="shared" si="3"/>
        <v>151</v>
      </c>
      <c r="O29" s="37">
        <v>10</v>
      </c>
      <c r="P29" s="22">
        <v>2644</v>
      </c>
      <c r="Q29" s="22">
        <v>3356</v>
      </c>
      <c r="R29" s="22">
        <v>492</v>
      </c>
      <c r="S29" s="22">
        <v>662</v>
      </c>
      <c r="T29" s="64">
        <f>(P29/Q29*100)-100</f>
        <v>-21.215733015494635</v>
      </c>
      <c r="U29" s="90">
        <v>89487</v>
      </c>
      <c r="V29" s="14">
        <f t="shared" si="4"/>
        <v>264.4</v>
      </c>
      <c r="W29" s="74">
        <f t="shared" si="1"/>
        <v>92131</v>
      </c>
      <c r="X29" s="74">
        <v>17960</v>
      </c>
      <c r="Y29" s="75">
        <f t="shared" si="2"/>
        <v>18452</v>
      </c>
    </row>
    <row r="30" spans="1:25" ht="12.75">
      <c r="A30" s="72">
        <v>17</v>
      </c>
      <c r="B30" s="72">
        <v>8</v>
      </c>
      <c r="C30" s="4" t="s">
        <v>76</v>
      </c>
      <c r="D30" s="4" t="s">
        <v>77</v>
      </c>
      <c r="E30" s="15" t="s">
        <v>46</v>
      </c>
      <c r="F30" s="15" t="s">
        <v>47</v>
      </c>
      <c r="G30" s="37">
        <v>2</v>
      </c>
      <c r="H30" s="37">
        <v>9</v>
      </c>
      <c r="I30" s="24">
        <v>1692</v>
      </c>
      <c r="J30" s="24">
        <v>2315</v>
      </c>
      <c r="K30" s="94">
        <v>286</v>
      </c>
      <c r="L30" s="94">
        <v>411</v>
      </c>
      <c r="M30" s="64">
        <f>(I30/J30*100)-100</f>
        <v>-26.91144708423326</v>
      </c>
      <c r="N30" s="14">
        <f t="shared" si="3"/>
        <v>188</v>
      </c>
      <c r="O30" s="38">
        <v>9</v>
      </c>
      <c r="P30" s="14">
        <v>2506</v>
      </c>
      <c r="Q30" s="14">
        <v>3915</v>
      </c>
      <c r="R30" s="14">
        <v>438</v>
      </c>
      <c r="S30" s="14">
        <v>742</v>
      </c>
      <c r="T30" s="64">
        <f>(P30/Q30*100)-100</f>
        <v>-35.98978288633461</v>
      </c>
      <c r="U30" s="74">
        <v>3915</v>
      </c>
      <c r="V30" s="14">
        <f t="shared" si="4"/>
        <v>278.44444444444446</v>
      </c>
      <c r="W30" s="74">
        <f t="shared" si="1"/>
        <v>6421</v>
      </c>
      <c r="X30" s="74">
        <v>742</v>
      </c>
      <c r="Y30" s="75">
        <f t="shared" si="2"/>
        <v>1180</v>
      </c>
    </row>
    <row r="31" spans="1:25" ht="12.75">
      <c r="A31" s="72">
        <v>18</v>
      </c>
      <c r="B31" s="72" t="s">
        <v>53</v>
      </c>
      <c r="C31" s="96" t="s">
        <v>83</v>
      </c>
      <c r="D31" s="4" t="s">
        <v>84</v>
      </c>
      <c r="E31" s="15" t="s">
        <v>46</v>
      </c>
      <c r="F31" s="15" t="s">
        <v>48</v>
      </c>
      <c r="G31" s="37">
        <v>1</v>
      </c>
      <c r="H31" s="37">
        <v>8</v>
      </c>
      <c r="I31" s="24">
        <v>822</v>
      </c>
      <c r="J31" s="24"/>
      <c r="K31" s="24">
        <v>145</v>
      </c>
      <c r="L31" s="24"/>
      <c r="M31" s="64"/>
      <c r="N31" s="14">
        <f t="shared" si="3"/>
        <v>102.75</v>
      </c>
      <c r="O31" s="73">
        <v>8</v>
      </c>
      <c r="P31" s="14">
        <v>1304</v>
      </c>
      <c r="Q31" s="14"/>
      <c r="R31" s="14">
        <v>244</v>
      </c>
      <c r="S31" s="14"/>
      <c r="T31" s="64"/>
      <c r="U31" s="90">
        <v>6249</v>
      </c>
      <c r="V31" s="14">
        <f t="shared" si="4"/>
        <v>163</v>
      </c>
      <c r="W31" s="74">
        <f t="shared" si="1"/>
        <v>7553</v>
      </c>
      <c r="X31" s="74">
        <v>1192</v>
      </c>
      <c r="Y31" s="75">
        <f t="shared" si="2"/>
        <v>1436</v>
      </c>
    </row>
    <row r="32" spans="1:25" ht="12.75">
      <c r="A32" s="72">
        <v>19</v>
      </c>
      <c r="B32" s="72">
        <v>18</v>
      </c>
      <c r="C32" s="4" t="s">
        <v>61</v>
      </c>
      <c r="D32" s="4" t="s">
        <v>62</v>
      </c>
      <c r="E32" s="15" t="s">
        <v>46</v>
      </c>
      <c r="F32" s="15" t="s">
        <v>36</v>
      </c>
      <c r="G32" s="37">
        <v>5</v>
      </c>
      <c r="H32" s="37">
        <v>9</v>
      </c>
      <c r="I32" s="14">
        <v>564</v>
      </c>
      <c r="J32" s="14">
        <v>344</v>
      </c>
      <c r="K32" s="14">
        <v>94</v>
      </c>
      <c r="L32" s="14">
        <v>61</v>
      </c>
      <c r="M32" s="64">
        <f>(I32/J32*100)-100</f>
        <v>63.953488372093034</v>
      </c>
      <c r="N32" s="14">
        <f t="shared" si="3"/>
        <v>62.666666666666664</v>
      </c>
      <c r="O32" s="37">
        <v>9</v>
      </c>
      <c r="P32" s="14">
        <v>1056</v>
      </c>
      <c r="Q32" s="14">
        <v>380</v>
      </c>
      <c r="R32" s="14">
        <v>180</v>
      </c>
      <c r="S32" s="14">
        <v>68</v>
      </c>
      <c r="T32" s="64">
        <f>(P32/Q32*100)-100</f>
        <v>177.89473684210526</v>
      </c>
      <c r="U32" s="90">
        <v>5065</v>
      </c>
      <c r="V32" s="14">
        <f t="shared" si="4"/>
        <v>117.33333333333333</v>
      </c>
      <c r="W32" s="74">
        <f t="shared" si="1"/>
        <v>6121</v>
      </c>
      <c r="X32" s="74">
        <v>950</v>
      </c>
      <c r="Y32" s="75">
        <f t="shared" si="2"/>
        <v>1130</v>
      </c>
    </row>
    <row r="33" spans="1:25" ht="13.5" thickBot="1">
      <c r="A33" s="72">
        <v>20</v>
      </c>
      <c r="B33" s="72">
        <v>15</v>
      </c>
      <c r="C33" s="4" t="s">
        <v>65</v>
      </c>
      <c r="D33" s="4" t="s">
        <v>66</v>
      </c>
      <c r="E33" s="15" t="s">
        <v>46</v>
      </c>
      <c r="F33" s="15" t="s">
        <v>52</v>
      </c>
      <c r="G33" s="37">
        <v>4</v>
      </c>
      <c r="H33" s="37">
        <v>8</v>
      </c>
      <c r="I33" s="14">
        <v>520</v>
      </c>
      <c r="J33" s="14">
        <v>1076</v>
      </c>
      <c r="K33" s="14">
        <v>82</v>
      </c>
      <c r="L33" s="14">
        <v>173</v>
      </c>
      <c r="M33" s="64">
        <f>(I33/J33*100)-100</f>
        <v>-51.6728624535316</v>
      </c>
      <c r="N33" s="14">
        <f t="shared" si="3"/>
        <v>65</v>
      </c>
      <c r="O33" s="38">
        <v>8</v>
      </c>
      <c r="P33" s="14">
        <v>826</v>
      </c>
      <c r="Q33" s="14">
        <v>1596</v>
      </c>
      <c r="R33" s="14">
        <v>133</v>
      </c>
      <c r="S33" s="14">
        <v>278</v>
      </c>
      <c r="T33" s="64">
        <f>(P33/Q33*100)-100</f>
        <v>-48.24561403508771</v>
      </c>
      <c r="U33" s="84">
        <v>8801</v>
      </c>
      <c r="V33" s="14">
        <f t="shared" si="4"/>
        <v>103.25</v>
      </c>
      <c r="W33" s="74">
        <f t="shared" si="1"/>
        <v>9627</v>
      </c>
      <c r="X33" s="84">
        <v>1527</v>
      </c>
      <c r="Y33" s="75">
        <f t="shared" si="2"/>
        <v>1660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195</v>
      </c>
      <c r="I34" s="31">
        <f>SUM(I14:I33)</f>
        <v>127154</v>
      </c>
      <c r="J34" s="31">
        <f>SUM(J14:J33)</f>
        <v>117039</v>
      </c>
      <c r="K34" s="31">
        <f>SUM(K14:K33)</f>
        <v>22700</v>
      </c>
      <c r="L34" s="31">
        <f>SUM(L14:L33)</f>
        <v>20540</v>
      </c>
      <c r="M34" s="68">
        <f>(I34/J34*100)-100</f>
        <v>8.642418339186094</v>
      </c>
      <c r="N34" s="32">
        <f t="shared" si="3"/>
        <v>652.0717948717949</v>
      </c>
      <c r="O34" s="34">
        <f>SUM(O14:O33)</f>
        <v>195</v>
      </c>
      <c r="P34" s="31">
        <f>SUM(P14:P33)</f>
        <v>221177</v>
      </c>
      <c r="Q34" s="31">
        <v>348995</v>
      </c>
      <c r="R34" s="31">
        <f>SUM(R14:R33)</f>
        <v>41237</v>
      </c>
      <c r="S34" s="31">
        <v>70166</v>
      </c>
      <c r="T34" s="68">
        <f>(P34/Q34*100)-100</f>
        <v>-36.62459347555122</v>
      </c>
      <c r="U34" s="31">
        <f>SUM(U14:U33)</f>
        <v>618924</v>
      </c>
      <c r="V34" s="86">
        <f t="shared" si="4"/>
        <v>1134.2410256410255</v>
      </c>
      <c r="W34" s="88">
        <f t="shared" si="1"/>
        <v>840101</v>
      </c>
      <c r="X34" s="87">
        <f>SUM(X14:X33)</f>
        <v>116824</v>
      </c>
      <c r="Y34" s="35">
        <f>SUM(Y14:Y33)</f>
        <v>158061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18 - Apr</v>
      </c>
      <c r="L4" s="20"/>
      <c r="M4" s="62" t="str">
        <f>'WEEKLY COMPETITIVE REPORT'!M4</f>
        <v>20 -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17 - Apr</v>
      </c>
      <c r="L5" s="7"/>
      <c r="M5" s="63" t="str">
        <f>'WEEKLY COMPETITIVE REPORT'!M5</f>
        <v>23 -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41753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RIO 2</v>
      </c>
      <c r="D14" s="4" t="str">
        <f>'WEEKLY COMPETITIVE REPORT'!D14</f>
        <v>RIO 2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23</v>
      </c>
      <c r="I14" s="14">
        <f>'WEEKLY COMPETITIVE REPORT'!I14/Y4</f>
        <v>63661.87448161459</v>
      </c>
      <c r="J14" s="14">
        <f>'WEEKLY COMPETITIVE REPORT'!J14/Y4</f>
        <v>76111.4183024606</v>
      </c>
      <c r="K14" s="22">
        <f>'WEEKLY COMPETITIVE REPORT'!K14</f>
        <v>8332</v>
      </c>
      <c r="L14" s="22">
        <f>'WEEKLY COMPETITIVE REPORT'!L14</f>
        <v>9885</v>
      </c>
      <c r="M14" s="64">
        <f>'WEEKLY COMPETITIVE REPORT'!M14</f>
        <v>-16.3569988557729</v>
      </c>
      <c r="N14" s="14">
        <f aca="true" t="shared" si="0" ref="N14:N20">I14/H14</f>
        <v>2767.907586157156</v>
      </c>
      <c r="O14" s="37">
        <f>'WEEKLY COMPETITIVE REPORT'!O14</f>
        <v>23</v>
      </c>
      <c r="P14" s="14">
        <f>'WEEKLY COMPETITIVE REPORT'!P14/Y4</f>
        <v>120761.68095106441</v>
      </c>
      <c r="Q14" s="14">
        <f>'WEEKLY COMPETITIVE REPORT'!Q14/Y4</f>
        <v>97030.6884158142</v>
      </c>
      <c r="R14" s="22">
        <f>'WEEKLY COMPETITIVE REPORT'!R14</f>
        <v>16163</v>
      </c>
      <c r="S14" s="22">
        <f>'WEEKLY COMPETITIVE REPORT'!S14</f>
        <v>13168</v>
      </c>
      <c r="T14" s="64">
        <f>'WEEKLY COMPETITIVE REPORT'!T14</f>
        <v>24.457203100068384</v>
      </c>
      <c r="U14" s="14">
        <f>'WEEKLY COMPETITIVE REPORT'!U14/Y4</f>
        <v>97518.66187448161</v>
      </c>
      <c r="V14" s="14">
        <f aca="true" t="shared" si="1" ref="V14:V20">P14/O14</f>
        <v>5250.507867437583</v>
      </c>
      <c r="W14" s="25">
        <f aca="true" t="shared" si="2" ref="W14:W20">P14+U14</f>
        <v>218280.34282554602</v>
      </c>
      <c r="X14" s="22">
        <f>'WEEKLY COMPETITIVE REPORT'!X14</f>
        <v>13256</v>
      </c>
      <c r="Y14" s="56">
        <f>'WEEKLY COMPETITIVE REPORT'!Y14</f>
        <v>29419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NOAH</v>
      </c>
      <c r="D15" s="4" t="str">
        <f>'WEEKLY COMPETITIVE REPORT'!D15</f>
        <v>NOE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10</v>
      </c>
      <c r="I15" s="14">
        <f>'WEEKLY COMPETITIVE REPORT'!I15/Y4</f>
        <v>29950.23500138236</v>
      </c>
      <c r="J15" s="14">
        <f>'WEEKLY COMPETITIVE REPORT'!J15/Y4</f>
        <v>30700.857063865078</v>
      </c>
      <c r="K15" s="22">
        <f>'WEEKLY COMPETITIVE REPORT'!K15</f>
        <v>3617</v>
      </c>
      <c r="L15" s="22">
        <f>'WEEKLY COMPETITIVE REPORT'!L15</f>
        <v>3704</v>
      </c>
      <c r="M15" s="64">
        <f>'WEEKLY COMPETITIVE REPORT'!M15</f>
        <v>-2.444954748075105</v>
      </c>
      <c r="N15" s="14">
        <f t="shared" si="0"/>
        <v>2995.023500138236</v>
      </c>
      <c r="O15" s="37">
        <f>'WEEKLY COMPETITIVE REPORT'!O15</f>
        <v>10</v>
      </c>
      <c r="P15" s="14">
        <f>'WEEKLY COMPETITIVE REPORT'!P15/Y4</f>
        <v>45312.41360243296</v>
      </c>
      <c r="Q15" s="14">
        <f>'WEEKLY COMPETITIVE REPORT'!Q15/Y4</f>
        <v>41815.040088471105</v>
      </c>
      <c r="R15" s="22">
        <f>'WEEKLY COMPETITIVE REPORT'!R15</f>
        <v>5644</v>
      </c>
      <c r="S15" s="22">
        <f>'WEEKLY COMPETITIVE REPORT'!S15</f>
        <v>5391</v>
      </c>
      <c r="T15" s="64">
        <f>'WEEKLY COMPETITIVE REPORT'!T15</f>
        <v>8.363912856623372</v>
      </c>
      <c r="U15" s="14">
        <f>'WEEKLY COMPETITIVE REPORT'!U15/Y4</f>
        <v>106360.24329554879</v>
      </c>
      <c r="V15" s="14">
        <f t="shared" si="1"/>
        <v>4531.241360243295</v>
      </c>
      <c r="W15" s="25">
        <f t="shared" si="2"/>
        <v>151672.65689798174</v>
      </c>
      <c r="X15" s="22">
        <f>'WEEKLY COMPETITIVE REPORT'!X15</f>
        <v>14312</v>
      </c>
      <c r="Y15" s="56">
        <f>'WEEKLY COMPETITIVE REPORT'!Y15</f>
        <v>19956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CAPTAIN AMERICA: WINTER SOLDIER</v>
      </c>
      <c r="D16" s="4" t="str">
        <f>'WEEKLY COMPETITIVE REPORT'!D16</f>
        <v>STOTNIK AMERIKA: ZIMSKI VOJAK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3</v>
      </c>
      <c r="H16" s="37">
        <f>'WEEKLY COMPETITIVE REPORT'!H16</f>
        <v>16</v>
      </c>
      <c r="I16" s="14">
        <f>'WEEKLY COMPETITIVE REPORT'!I16/Y4</f>
        <v>12409.45534973735</v>
      </c>
      <c r="J16" s="14">
        <f>'WEEKLY COMPETITIVE REPORT'!J16/Y4</f>
        <v>13335.63726845452</v>
      </c>
      <c r="K16" s="22">
        <f>'WEEKLY COMPETITIVE REPORT'!K16</f>
        <v>1462</v>
      </c>
      <c r="L16" s="22">
        <f>'WEEKLY COMPETITIVE REPORT'!L16</f>
        <v>1684</v>
      </c>
      <c r="M16" s="64">
        <f>'WEEKLY COMPETITIVE REPORT'!M16</f>
        <v>-6.94516429978232</v>
      </c>
      <c r="N16" s="14">
        <f t="shared" si="0"/>
        <v>775.5909593585844</v>
      </c>
      <c r="O16" s="37">
        <f>'WEEKLY COMPETITIVE REPORT'!O16</f>
        <v>16</v>
      </c>
      <c r="P16" s="14">
        <f>'WEEKLY COMPETITIVE REPORT'!P16/Y4</f>
        <v>19659.9391761128</v>
      </c>
      <c r="Q16" s="14">
        <f>'WEEKLY COMPETITIVE REPORT'!Q16/Y4</f>
        <v>18129.665468620402</v>
      </c>
      <c r="R16" s="22">
        <f>'WEEKLY COMPETITIVE REPORT'!R16</f>
        <v>2457</v>
      </c>
      <c r="S16" s="22">
        <f>'WEEKLY COMPETITIVE REPORT'!S16</f>
        <v>2385</v>
      </c>
      <c r="T16" s="64">
        <f>'WEEKLY COMPETITIVE REPORT'!T16</f>
        <v>8.4407167365612</v>
      </c>
      <c r="U16" s="14">
        <f>'WEEKLY COMPETITIVE REPORT'!U16/Y4</f>
        <v>50658.003870611</v>
      </c>
      <c r="V16" s="14">
        <f t="shared" si="1"/>
        <v>1228.74619850705</v>
      </c>
      <c r="W16" s="25">
        <f t="shared" si="2"/>
        <v>70317.9430467238</v>
      </c>
      <c r="X16" s="22">
        <f>'WEEKLY COMPETITIVE REPORT'!X16</f>
        <v>6701</v>
      </c>
      <c r="Y16" s="56">
        <f>'WEEKLY COMPETITIVE REPORT'!Y16</f>
        <v>9158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NEED FOR SPEED</v>
      </c>
      <c r="D17" s="4" t="str">
        <f>'WEEKLY COMPETITIVE REPORT'!D17</f>
        <v>NEED FOR SPEED: ŽELJA PO HITROSTI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5</v>
      </c>
      <c r="H17" s="37">
        <f>'WEEKLY COMPETITIVE REPORT'!H17</f>
        <v>10</v>
      </c>
      <c r="I17" s="14">
        <f>'WEEKLY COMPETITIVE REPORT'!I17/Y4</f>
        <v>12649.986176389271</v>
      </c>
      <c r="J17" s="14">
        <f>'WEEKLY COMPETITIVE REPORT'!J17/Y4</f>
        <v>10436.826098977052</v>
      </c>
      <c r="K17" s="22">
        <f>'WEEKLY COMPETITIVE REPORT'!K17</f>
        <v>1530</v>
      </c>
      <c r="L17" s="22">
        <f>'WEEKLY COMPETITIVE REPORT'!L17</f>
        <v>1260</v>
      </c>
      <c r="M17" s="64">
        <f>'WEEKLY COMPETITIVE REPORT'!M17</f>
        <v>21.20529801324504</v>
      </c>
      <c r="N17" s="14">
        <f t="shared" si="0"/>
        <v>1264.998617638927</v>
      </c>
      <c r="O17" s="37">
        <f>'WEEKLY COMPETITIVE REPORT'!O17</f>
        <v>10</v>
      </c>
      <c r="P17" s="14">
        <f>'WEEKLY COMPETITIVE REPORT'!P17/Y4</f>
        <v>19559.02681780481</v>
      </c>
      <c r="Q17" s="14">
        <f>'WEEKLY COMPETITIVE REPORT'!Q17/Y4</f>
        <v>14004.70002764722</v>
      </c>
      <c r="R17" s="22">
        <f>'WEEKLY COMPETITIVE REPORT'!R17</f>
        <v>2427</v>
      </c>
      <c r="S17" s="22">
        <f>'WEEKLY COMPETITIVE REPORT'!S17</f>
        <v>1836</v>
      </c>
      <c r="T17" s="64">
        <f>'WEEKLY COMPETITIVE REPORT'!T17</f>
        <v>39.66044812950352</v>
      </c>
      <c r="U17" s="14">
        <f>'WEEKLY COMPETITIVE REPORT'!U17/Y4</f>
        <v>117457.83798728227</v>
      </c>
      <c r="V17" s="14">
        <f t="shared" si="1"/>
        <v>1955.902681780481</v>
      </c>
      <c r="W17" s="25">
        <f t="shared" si="2"/>
        <v>137016.86480508707</v>
      </c>
      <c r="X17" s="22">
        <f>'WEEKLY COMPETITIVE REPORT'!X17</f>
        <v>15048</v>
      </c>
      <c r="Y17" s="56">
        <f>'WEEKLY COMPETITIVE REPORT'!Y17</f>
        <v>17475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TINKERBELL AND THE PIRATE FAIRY</v>
      </c>
      <c r="D18" s="4" t="str">
        <f>'WEEKLY COMPETITIVE REPORT'!D18</f>
        <v>ZVONČICA IN PIRATSKA VILA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8939.729057229748</v>
      </c>
      <c r="J18" s="14">
        <f>'WEEKLY COMPETITIVE REPORT'!J18/Y4</f>
        <v>0</v>
      </c>
      <c r="K18" s="22">
        <f>'WEEKLY COMPETITIVE REPORT'!K18</f>
        <v>1264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993.3032285810831</v>
      </c>
      <c r="O18" s="37">
        <f>'WEEKLY COMPETITIVE REPORT'!O18</f>
        <v>9</v>
      </c>
      <c r="P18" s="14">
        <f>'WEEKLY COMPETITIVE REPORT'!P18/Y4</f>
        <v>19384.849322643073</v>
      </c>
      <c r="Q18" s="14">
        <f>'WEEKLY COMPETITIVE REPORT'!Q18/Y4</f>
        <v>0</v>
      </c>
      <c r="R18" s="22">
        <f>'WEEKLY COMPETITIVE REPORT'!R18</f>
        <v>2783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2153.8721469603415</v>
      </c>
      <c r="W18" s="25">
        <f t="shared" si="2"/>
        <v>19384.849322643073</v>
      </c>
      <c r="X18" s="22">
        <f>'WEEKLY COMPETITIVE REPORT'!X18</f>
        <v>0</v>
      </c>
      <c r="Y18" s="56">
        <f>'WEEKLY COMPETITIVE REPORT'!Y18</f>
        <v>2783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TRANSENDENCE</v>
      </c>
      <c r="D19" s="4" t="str">
        <f>'WEEKLY COMPETITIVE REPORT'!D19</f>
        <v>TRANSENDENCA</v>
      </c>
      <c r="E19" s="4" t="str">
        <f>'WEEKLY COMPETITIVE REPORT'!E19</f>
        <v>IND</v>
      </c>
      <c r="F19" s="4" t="str">
        <f>'WEEKLY COMPETITIVE REPORT'!F19</f>
        <v>FIVIA</v>
      </c>
      <c r="G19" s="37">
        <f>'WEEKLY COMPETITIVE REPORT'!G19</f>
        <v>1</v>
      </c>
      <c r="H19" s="37">
        <f>'WEEKLY COMPETITIVE REPORT'!H19</f>
        <v>9</v>
      </c>
      <c r="I19" s="14">
        <f>'WEEKLY COMPETITIVE REPORT'!I19/Y4</f>
        <v>12496.54409731822</v>
      </c>
      <c r="J19" s="14">
        <f>'WEEKLY COMPETITIVE REPORT'!J19/Y4</f>
        <v>0</v>
      </c>
      <c r="K19" s="22">
        <f>'WEEKLY COMPETITIVE REPORT'!K19</f>
        <v>1585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1388.5048997020244</v>
      </c>
      <c r="O19" s="37">
        <f>'WEEKLY COMPETITIVE REPORT'!O19</f>
        <v>9</v>
      </c>
      <c r="P19" s="14">
        <f>'WEEKLY COMPETITIVE REPORT'!P19/Y4</f>
        <v>19364.11390655239</v>
      </c>
      <c r="Q19" s="14">
        <f>'WEEKLY COMPETITIVE REPORT'!Q19/Y4</f>
        <v>0</v>
      </c>
      <c r="R19" s="22">
        <f>'WEEKLY COMPETITIVE REPORT'!R19</f>
        <v>2666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2151.568211839154</v>
      </c>
      <c r="W19" s="25">
        <f t="shared" si="2"/>
        <v>19364.11390655239</v>
      </c>
      <c r="X19" s="22">
        <f>'WEEKLY COMPETITIVE REPORT'!X19</f>
        <v>0</v>
      </c>
      <c r="Y19" s="56">
        <f>'WEEKLY COMPETITIVE REPORT'!Y19</f>
        <v>2666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DIVERGENT</v>
      </c>
      <c r="D20" s="4" t="str">
        <f>'WEEKLY COMPETITIVE REPORT'!D20</f>
        <v>RAZCEPLJENI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11</v>
      </c>
      <c r="I20" s="14">
        <f>'WEEKLY COMPETITIVE REPORT'!I20/Y4</f>
        <v>5497.649986176389</v>
      </c>
      <c r="J20" s="14">
        <f>'WEEKLY COMPETITIVE REPORT'!J20/Y4</f>
        <v>6036.770804534144</v>
      </c>
      <c r="K20" s="22">
        <f>'WEEKLY COMPETITIVE REPORT'!K20</f>
        <v>655</v>
      </c>
      <c r="L20" s="22">
        <f>'WEEKLY COMPETITIVE REPORT'!L20</f>
        <v>747</v>
      </c>
      <c r="M20" s="64">
        <f>'WEEKLY COMPETITIVE REPORT'!M20</f>
        <v>-8.930615983512709</v>
      </c>
      <c r="N20" s="14">
        <f t="shared" si="0"/>
        <v>499.7863623796717</v>
      </c>
      <c r="O20" s="37">
        <f>'WEEKLY COMPETITIVE REPORT'!O20</f>
        <v>11</v>
      </c>
      <c r="P20" s="14">
        <f>'WEEKLY COMPETITIVE REPORT'!P20/Y4</f>
        <v>9447.055570915123</v>
      </c>
      <c r="Q20" s="14">
        <f>'WEEKLY COMPETITIVE REPORT'!Q20/Y4</f>
        <v>8663.25684268731</v>
      </c>
      <c r="R20" s="22">
        <f>'WEEKLY COMPETITIVE REPORT'!R20</f>
        <v>1176</v>
      </c>
      <c r="S20" s="22">
        <f>'WEEKLY COMPETITIVE REPORT'!S20</f>
        <v>1128</v>
      </c>
      <c r="T20" s="64">
        <f>'WEEKLY COMPETITIVE REPORT'!T20</f>
        <v>9.047391096218277</v>
      </c>
      <c r="U20" s="14">
        <f>'WEEKLY COMPETITIVE REPORT'!U20/Y4</f>
        <v>41787.39286701686</v>
      </c>
      <c r="V20" s="14">
        <f t="shared" si="1"/>
        <v>858.8232337195567</v>
      </c>
      <c r="W20" s="25">
        <f t="shared" si="2"/>
        <v>51234.448437931984</v>
      </c>
      <c r="X20" s="22">
        <f>'WEEKLY COMPETITIVE REPORT'!X20</f>
        <v>5404</v>
      </c>
      <c r="Y20" s="56">
        <f>'WEEKLY COMPETITIVE REPORT'!Y20</f>
        <v>6580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GRAND BUDAPEST HOTEL</v>
      </c>
      <c r="D21" s="4" t="str">
        <f>'WEEKLY COMPETITIVE REPORT'!D21</f>
        <v>GRAND BUDAPEST HOTEL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1</v>
      </c>
      <c r="I21" s="14">
        <f>'WEEKLY COMPETITIVE REPORT'!I21/Y4</f>
        <v>3431.0201824716614</v>
      </c>
      <c r="J21" s="14">
        <f>'WEEKLY COMPETITIVE REPORT'!J21/Y4</f>
        <v>5772.739839646115</v>
      </c>
      <c r="K21" s="22">
        <f>'WEEKLY COMPETITIVE REPORT'!K21</f>
        <v>522</v>
      </c>
      <c r="L21" s="22">
        <f>'WEEKLY COMPETITIVE REPORT'!L21</f>
        <v>901</v>
      </c>
      <c r="M21" s="64">
        <f>'WEEKLY COMPETITIVE REPORT'!M21</f>
        <v>-40.56513409961686</v>
      </c>
      <c r="N21" s="14">
        <f aca="true" t="shared" si="3" ref="N21:N33">I21/H21</f>
        <v>3431.0201824716614</v>
      </c>
      <c r="O21" s="37">
        <f>'WEEKLY COMPETITIVE REPORT'!O21</f>
        <v>1</v>
      </c>
      <c r="P21" s="14">
        <f>'WEEKLY COMPETITIVE REPORT'!P21/Y4</f>
        <v>6469.44982029306</v>
      </c>
      <c r="Q21" s="14">
        <f>'WEEKLY COMPETITIVE REPORT'!Q21/Y4</f>
        <v>8992.25877799281</v>
      </c>
      <c r="R21" s="22">
        <f>'WEEKLY COMPETITIVE REPORT'!R21</f>
        <v>1042</v>
      </c>
      <c r="S21" s="22">
        <f>'WEEKLY COMPETITIVE REPORT'!S21</f>
        <v>1430</v>
      </c>
      <c r="T21" s="64">
        <f>'WEEKLY COMPETITIVE REPORT'!T21</f>
        <v>-28.055342044581096</v>
      </c>
      <c r="U21" s="14">
        <f>'WEEKLY COMPETITIVE REPORT'!U21/Y4</f>
        <v>39778.82222836604</v>
      </c>
      <c r="V21" s="14">
        <f aca="true" t="shared" si="4" ref="V21:V33">P21/O21</f>
        <v>6469.44982029306</v>
      </c>
      <c r="W21" s="25">
        <f aca="true" t="shared" si="5" ref="W21:W33">P21+U21</f>
        <v>46248.272048659106</v>
      </c>
      <c r="X21" s="22">
        <f>'WEEKLY COMPETITIVE REPORT'!X21</f>
        <v>6389</v>
      </c>
      <c r="Y21" s="56">
        <f>'WEEKLY COMPETITIVE REPORT'!Y21</f>
        <v>7431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THE MASK OF DEMOCRACY</v>
      </c>
      <c r="D22" s="4" t="str">
        <f>'WEEKLY COMPETITIVE REPORT'!D22</f>
        <v>MASKA DEMOKRACIJE</v>
      </c>
      <c r="E22" s="4" t="str">
        <f>'WEEKLY COMPETITIVE REPORT'!E22</f>
        <v>IND</v>
      </c>
      <c r="F22" s="4" t="str">
        <f>'WEEKLY COMPETITIVE REPORT'!F22</f>
        <v>KZC</v>
      </c>
      <c r="G22" s="37">
        <f>'WEEKLY COMPETITIVE REPORT'!G22</f>
        <v>1</v>
      </c>
      <c r="H22" s="37">
        <f>'WEEKLY COMPETITIVE REPORT'!H22</f>
        <v>6</v>
      </c>
      <c r="I22" s="14">
        <f>'WEEKLY COMPETITIVE REPORT'!I22/Y4</f>
        <v>2496.5440973182194</v>
      </c>
      <c r="J22" s="14">
        <f>'WEEKLY COMPETITIVE REPORT'!J22/Y4</f>
        <v>0</v>
      </c>
      <c r="K22" s="22">
        <f>'WEEKLY COMPETITIVE REPORT'!K22</f>
        <v>477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416.0906828863699</v>
      </c>
      <c r="O22" s="37">
        <f>'WEEKLY COMPETITIVE REPORT'!O22</f>
        <v>6</v>
      </c>
      <c r="P22" s="14">
        <f>'WEEKLY COMPETITIVE REPORT'!P22/Y4</f>
        <v>6212.330660768593</v>
      </c>
      <c r="Q22" s="14">
        <f>'WEEKLY COMPETITIVE REPORT'!Q22/Y4</f>
        <v>0</v>
      </c>
      <c r="R22" s="22">
        <f>'WEEKLY COMPETITIVE REPORT'!R22</f>
        <v>1219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1035.3884434614322</v>
      </c>
      <c r="W22" s="25">
        <f t="shared" si="5"/>
        <v>6212.330660768593</v>
      </c>
      <c r="X22" s="22">
        <f>'WEEKLY COMPETITIVE REPORT'!X22</f>
        <v>0</v>
      </c>
      <c r="Y22" s="56">
        <f>'WEEKLY COMPETITIVE REPORT'!Y22</f>
        <v>1219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MONTEVIDEO, VIDIMO SE!</v>
      </c>
      <c r="D23" s="4" t="str">
        <f>'WEEKLY COMPETITIVE REPORT'!D23</f>
        <v>MONTEVIDEO, SE VIDIMO!</v>
      </c>
      <c r="E23" s="4" t="str">
        <f>'WEEKLY COMPETITIVE REPORT'!E23</f>
        <v>IND</v>
      </c>
      <c r="F23" s="4" t="str">
        <f>'WEEKLY COMPETITIVE REPORT'!F23</f>
        <v>CF</v>
      </c>
      <c r="G23" s="37">
        <f>'WEEKLY COMPETITIVE REPORT'!G23</f>
        <v>7</v>
      </c>
      <c r="H23" s="37">
        <f>'WEEKLY COMPETITIVE REPORT'!H23</f>
        <v>9</v>
      </c>
      <c r="I23" s="14">
        <f>'WEEKLY COMPETITIVE REPORT'!I23/Y4</f>
        <v>4263.201548244401</v>
      </c>
      <c r="J23" s="14">
        <f>'WEEKLY COMPETITIVE REPORT'!J23/Y4</f>
        <v>2362.455073265137</v>
      </c>
      <c r="K23" s="22">
        <f>'WEEKLY COMPETITIVE REPORT'!K23</f>
        <v>619</v>
      </c>
      <c r="L23" s="22">
        <f>'WEEKLY COMPETITIVE REPORT'!L23</f>
        <v>270</v>
      </c>
      <c r="M23" s="64">
        <f>'WEEKLY COMPETITIVE REPORT'!M23</f>
        <v>80.45640725570507</v>
      </c>
      <c r="N23" s="14">
        <f t="shared" si="3"/>
        <v>473.6890609160446</v>
      </c>
      <c r="O23" s="37">
        <f>'WEEKLY COMPETITIVE REPORT'!O23</f>
        <v>9</v>
      </c>
      <c r="P23" s="14">
        <f>'WEEKLY COMPETITIVE REPORT'!P23/Y4</f>
        <v>5945.534973735139</v>
      </c>
      <c r="Q23" s="14">
        <f>'WEEKLY COMPETITIVE REPORT'!Q23/Y4</f>
        <v>3160.077412220072</v>
      </c>
      <c r="R23" s="22">
        <f>'WEEKLY COMPETITIVE REPORT'!R23</f>
        <v>1021</v>
      </c>
      <c r="S23" s="22">
        <f>'WEEKLY COMPETITIVE REPORT'!S23</f>
        <v>373</v>
      </c>
      <c r="T23" s="64">
        <f>'WEEKLY COMPETITIVE REPORT'!T23</f>
        <v>88.14523184601924</v>
      </c>
      <c r="U23" s="14">
        <f>'WEEKLY COMPETITIVE REPORT'!U23/Y4</f>
        <v>80956.59386231683</v>
      </c>
      <c r="V23" s="14">
        <f t="shared" si="4"/>
        <v>660.6149970816821</v>
      </c>
      <c r="W23" s="25">
        <f t="shared" si="5"/>
        <v>86902.12883605197</v>
      </c>
      <c r="X23" s="22">
        <f>'WEEKLY COMPETITIVE REPORT'!X23</f>
        <v>11047</v>
      </c>
      <c r="Y23" s="56">
        <f>'WEEKLY COMPETITIVE REPORT'!Y23</f>
        <v>12068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MR. PEABODY AND SHERMAN</v>
      </c>
      <c r="D24" s="4" t="str">
        <f>'WEEKLY COMPETITIVE REPORT'!D24</f>
        <v>PUSTOLOVŠČINE GOSPODA PEABODYJA IN SHERMANA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7</v>
      </c>
      <c r="H24" s="37">
        <f>'WEEKLY COMPETITIVE REPORT'!H24</f>
        <v>24</v>
      </c>
      <c r="I24" s="14">
        <f>'WEEKLY COMPETITIVE REPORT'!I24/Y4</f>
        <v>3071.6063035664915</v>
      </c>
      <c r="J24" s="14">
        <f>'WEEKLY COMPETITIVE REPORT'!J24/Y4</f>
        <v>4785.73403372961</v>
      </c>
      <c r="K24" s="22">
        <f>'WEEKLY COMPETITIVE REPORT'!K24</f>
        <v>415</v>
      </c>
      <c r="L24" s="22">
        <f>'WEEKLY COMPETITIVE REPORT'!L24</f>
        <v>511</v>
      </c>
      <c r="M24" s="64">
        <f>'WEEKLY COMPETITIVE REPORT'!M24</f>
        <v>-35.81744656268053</v>
      </c>
      <c r="N24" s="14">
        <f t="shared" si="3"/>
        <v>127.98359598193714</v>
      </c>
      <c r="O24" s="37">
        <f>'WEEKLY COMPETITIVE REPORT'!O24</f>
        <v>24</v>
      </c>
      <c r="P24" s="14">
        <f>'WEEKLY COMPETITIVE REPORT'!P24/Y4</f>
        <v>5879.181642244954</v>
      </c>
      <c r="Q24" s="14">
        <f>'WEEKLY COMPETITIVE REPORT'!Q24/Y4</f>
        <v>5700.857063865081</v>
      </c>
      <c r="R24" s="22">
        <f>'WEEKLY COMPETITIVE REPORT'!R24</f>
        <v>822</v>
      </c>
      <c r="S24" s="22">
        <f>'WEEKLY COMPETITIVE REPORT'!S24</f>
        <v>676</v>
      </c>
      <c r="T24" s="64">
        <f>'WEEKLY COMPETITIVE REPORT'!T24</f>
        <v>3.1280310378273555</v>
      </c>
      <c r="U24" s="14">
        <f>'WEEKLY COMPETITIVE REPORT'!U24/Y4</f>
        <v>107896.04644733203</v>
      </c>
      <c r="V24" s="14">
        <f t="shared" si="4"/>
        <v>244.9659017602064</v>
      </c>
      <c r="W24" s="25">
        <f t="shared" si="5"/>
        <v>113775.22808957698</v>
      </c>
      <c r="X24" s="22">
        <f>'WEEKLY COMPETITIVE REPORT'!X24</f>
        <v>14474</v>
      </c>
      <c r="Y24" s="56">
        <f>'WEEKLY COMPETITIVE REPORT'!Y24</f>
        <v>15296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A HAUNTED HOUSE 2</v>
      </c>
      <c r="D25" s="4" t="str">
        <f>'WEEKLY COMPETITIVE REPORT'!D25</f>
        <v>PARANENORMALNA AKTIVNOST</v>
      </c>
      <c r="E25" s="4" t="str">
        <f>'WEEKLY COMPETITIVE REPORT'!E25</f>
        <v>IND</v>
      </c>
      <c r="F25" s="4" t="str">
        <f>'WEEKLY COMPETITIVE REPORT'!F25</f>
        <v>2i Film</v>
      </c>
      <c r="G25" s="37">
        <f>'WEEKLY COMPETITIVE REPORT'!G25</f>
        <v>1</v>
      </c>
      <c r="H25" s="37">
        <f>'WEEKLY COMPETITIVE REPORT'!H25</f>
        <v>5</v>
      </c>
      <c r="I25" s="14">
        <f>'WEEKLY COMPETITIVE REPORT'!I25/Y4</f>
        <v>2962.399778822228</v>
      </c>
      <c r="J25" s="14">
        <f>'WEEKLY COMPETITIVE REPORT'!J25/Y4</f>
        <v>0</v>
      </c>
      <c r="K25" s="22">
        <f>'WEEKLY COMPETITIVE REPORT'!K25</f>
        <v>382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592.4799557644457</v>
      </c>
      <c r="O25" s="37">
        <f>'WEEKLY COMPETITIVE REPORT'!O25</f>
        <v>5</v>
      </c>
      <c r="P25" s="14">
        <f>'WEEKLY COMPETITIVE REPORT'!P25/Y4</f>
        <v>4282.5546032623715</v>
      </c>
      <c r="Q25" s="14">
        <f>'WEEKLY COMPETITIVE REPORT'!Q25/Y4</f>
        <v>0</v>
      </c>
      <c r="R25" s="22">
        <f>'WEEKLY COMPETITIVE REPORT'!R25</f>
        <v>572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856.5109206524743</v>
      </c>
      <c r="W25" s="25">
        <f t="shared" si="5"/>
        <v>4282.5546032623715</v>
      </c>
      <c r="X25" s="22">
        <f>'WEEKLY COMPETITIVE REPORT'!X25</f>
        <v>0</v>
      </c>
      <c r="Y25" s="56">
        <f>'WEEKLY COMPETITIVE REPORT'!Y25</f>
        <v>572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NON STOP</v>
      </c>
      <c r="D26" s="4" t="str">
        <f>'WEEKLY COMPETITIVE REPORT'!D26</f>
        <v>NONSTOP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6</v>
      </c>
      <c r="I26" s="14">
        <f>'WEEKLY COMPETITIVE REPORT'!I26/Y4</f>
        <v>3367.4315731269007</v>
      </c>
      <c r="J26" s="14">
        <f>'WEEKLY COMPETITIVE REPORT'!J26/Y4</f>
        <v>1875.863975670445</v>
      </c>
      <c r="K26" s="22">
        <f>'WEEKLY COMPETITIVE REPORT'!K26</f>
        <v>414</v>
      </c>
      <c r="L26" s="22">
        <f>'WEEKLY COMPETITIVE REPORT'!L26</f>
        <v>239</v>
      </c>
      <c r="M26" s="64">
        <f>'WEEKLY COMPETITIVE REPORT'!M26</f>
        <v>79.51363301400147</v>
      </c>
      <c r="N26" s="14">
        <f t="shared" si="3"/>
        <v>561.2385955211502</v>
      </c>
      <c r="O26" s="37">
        <f>'WEEKLY COMPETITIVE REPORT'!O26</f>
        <v>6</v>
      </c>
      <c r="P26" s="14">
        <f>'WEEKLY COMPETITIVE REPORT'!P26/Y4</f>
        <v>4254.907381808128</v>
      </c>
      <c r="Q26" s="14">
        <f>'WEEKLY COMPETITIVE REPORT'!Q26/Y4</f>
        <v>2461.9850705004146</v>
      </c>
      <c r="R26" s="22">
        <f>'WEEKLY COMPETITIVE REPORT'!R26</f>
        <v>540</v>
      </c>
      <c r="S26" s="22">
        <f>'WEEKLY COMPETITIVE REPORT'!S26</f>
        <v>330</v>
      </c>
      <c r="T26" s="64">
        <f>'WEEKLY COMPETITIVE REPORT'!T26</f>
        <v>72.82425603593487</v>
      </c>
      <c r="U26" s="14">
        <f>'WEEKLY COMPETITIVE REPORT'!U26/Y4</f>
        <v>33903.78766933923</v>
      </c>
      <c r="V26" s="14">
        <f t="shared" si="4"/>
        <v>709.1512303013546</v>
      </c>
      <c r="W26" s="25">
        <f t="shared" si="5"/>
        <v>38158.69505114736</v>
      </c>
      <c r="X26" s="22">
        <f>'WEEKLY COMPETITIVE REPORT'!X26</f>
        <v>4588</v>
      </c>
      <c r="Y26" s="56">
        <f>'WEEKLY COMPETITIVE REPORT'!Y26</f>
        <v>5128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TARZAN</v>
      </c>
      <c r="D27" s="4" t="str">
        <f>'WEEKLY COMPETITIVE REPORT'!D27</f>
        <v>TARZAN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10</v>
      </c>
      <c r="I27" s="14">
        <f>'WEEKLY COMPETITIVE REPORT'!I27/Y4</f>
        <v>1559.303290019353</v>
      </c>
      <c r="J27" s="14">
        <f>'WEEKLY COMPETITIVE REPORT'!J27/Y17</f>
        <v>0.09876967095851216</v>
      </c>
      <c r="K27" s="22">
        <f>'WEEKLY COMPETITIVE REPORT'!K27</f>
        <v>230</v>
      </c>
      <c r="L27" s="22">
        <f>'WEEKLY COMPETITIVE REPORT'!L27</f>
        <v>327</v>
      </c>
      <c r="M27" s="64">
        <f>'WEEKLY COMPETITIVE REPORT'!M27</f>
        <v>-34.64658169177288</v>
      </c>
      <c r="N27" s="14">
        <f t="shared" si="3"/>
        <v>155.9303290019353</v>
      </c>
      <c r="O27" s="37">
        <f>'WEEKLY COMPETITIVE REPORT'!O27</f>
        <v>10</v>
      </c>
      <c r="P27" s="14">
        <f>'WEEKLY COMPETITIVE REPORT'!P27/Y4</f>
        <v>3885.816975393973</v>
      </c>
      <c r="Q27" s="14">
        <f>'WEEKLY COMPETITIVE REPORT'!Q27/Y17</f>
        <v>0.11994277539341917</v>
      </c>
      <c r="R27" s="22">
        <f>'WEEKLY COMPETITIVE REPORT'!R27</f>
        <v>581</v>
      </c>
      <c r="S27" s="22">
        <f>'WEEKLY COMPETITIVE REPORT'!S27</f>
        <v>407</v>
      </c>
      <c r="T27" s="64">
        <f>'WEEKLY COMPETITIVE REPORT'!T27</f>
        <v>34.11259541984734</v>
      </c>
      <c r="U27" s="14">
        <f>'WEEKLY COMPETITIVE REPORT'!U27/Y17</f>
        <v>0.9246924177396281</v>
      </c>
      <c r="V27" s="14">
        <f t="shared" si="4"/>
        <v>388.5816975393973</v>
      </c>
      <c r="W27" s="25">
        <f t="shared" si="5"/>
        <v>3886.7416678117124</v>
      </c>
      <c r="X27" s="22">
        <f>'WEEKLY COMPETITIVE REPORT'!X27</f>
        <v>3234</v>
      </c>
      <c r="Y27" s="56">
        <f>'WEEKLY COMPETITIVE REPORT'!Y27</f>
        <v>3815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NEBRASKA</v>
      </c>
      <c r="D28" s="4" t="str">
        <f>'WEEKLY COMPETITIVE REPORT'!D28</f>
        <v>NEBRASKA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1</v>
      </c>
      <c r="H28" s="37">
        <f>'WEEKLY COMPETITIVE REPORT'!H28</f>
        <v>2</v>
      </c>
      <c r="I28" s="14">
        <f>'WEEKLY COMPETITIVE REPORT'!I28/Y4</f>
        <v>1954.65855681504</v>
      </c>
      <c r="J28" s="14">
        <f>'WEEKLY COMPETITIVE REPORT'!J28/Y17</f>
        <v>0</v>
      </c>
      <c r="K28" s="22">
        <f>'WEEKLY COMPETITIVE REPORT'!K28</f>
        <v>313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977.32927840752</v>
      </c>
      <c r="O28" s="37">
        <f>'WEEKLY COMPETITIVE REPORT'!O28</f>
        <v>2</v>
      </c>
      <c r="P28" s="14">
        <f>'WEEKLY COMPETITIVE REPORT'!P28/Y4</f>
        <v>3804.257672103953</v>
      </c>
      <c r="Q28" s="14">
        <f>'WEEKLY COMPETITIVE REPORT'!Q28/Y17</f>
        <v>0</v>
      </c>
      <c r="R28" s="22">
        <f>'WEEKLY COMPETITIVE REPORT'!R28</f>
        <v>637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1902.1288360519766</v>
      </c>
      <c r="W28" s="25">
        <f t="shared" si="5"/>
        <v>3804.257672103953</v>
      </c>
      <c r="X28" s="22">
        <f>'WEEKLY COMPETITIVE REPORT'!W29</f>
        <v>92131</v>
      </c>
      <c r="Y28" s="56">
        <f>'WEEKLY COMPETITIVE REPORT'!X29</f>
        <v>17960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PANIKA</v>
      </c>
      <c r="D29" s="4" t="str">
        <f>'WEEKLY COMPETITIVE REPORT'!D29</f>
        <v>PANIKA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8</v>
      </c>
      <c r="H29" s="37">
        <f>'WEEKLY COMPETITIVE REPORT'!H29</f>
        <v>10</v>
      </c>
      <c r="I29" s="14">
        <f>'WEEKLY COMPETITIVE REPORT'!I29/Y4</f>
        <v>2087.36521979541</v>
      </c>
      <c r="J29" s="14">
        <f>'WEEKLY COMPETITIVE REPORT'!J29/Y17</f>
        <v>0.11685264663805436</v>
      </c>
      <c r="K29" s="22">
        <f>'WEEKLY COMPETITIVE REPORT'!K29</f>
        <v>276</v>
      </c>
      <c r="L29" s="22">
        <f>'WEEKLY COMPETITIVE REPORT'!L29</f>
        <v>367</v>
      </c>
      <c r="M29" s="64">
        <f>'WEEKLY COMPETITIVE REPORT'!M29</f>
        <v>-26.052889324191966</v>
      </c>
      <c r="N29" s="14">
        <f t="shared" si="3"/>
        <v>208.736521979541</v>
      </c>
      <c r="O29" s="37">
        <f>'WEEKLY COMPETITIVE REPORT'!O29</f>
        <v>10</v>
      </c>
      <c r="P29" s="14">
        <f>'WEEKLY COMPETITIVE REPORT'!P29/Y4</f>
        <v>3654.9626762510366</v>
      </c>
      <c r="Q29" s="14">
        <f>'WEEKLY COMPETITIVE REPORT'!Q29/Y17</f>
        <v>0.19204577968526465</v>
      </c>
      <c r="R29" s="22">
        <f>'WEEKLY COMPETITIVE REPORT'!R29</f>
        <v>492</v>
      </c>
      <c r="S29" s="22">
        <f>'WEEKLY COMPETITIVE REPORT'!S29</f>
        <v>662</v>
      </c>
      <c r="T29" s="64">
        <f>'WEEKLY COMPETITIVE REPORT'!T29</f>
        <v>-21.215733015494635</v>
      </c>
      <c r="U29" s="14" t="e">
        <f>'WEEKLY COMPETITIVE REPORT'!#REF!/Y4</f>
        <v>#REF!</v>
      </c>
      <c r="V29" s="14">
        <f t="shared" si="4"/>
        <v>365.49626762510366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18452</v>
      </c>
    </row>
    <row r="30" spans="1:25" ht="12.75">
      <c r="A30" s="51">
        <v>17</v>
      </c>
      <c r="B30" s="4">
        <f>'WEEKLY COMPETITIVE REPORT'!B30</f>
        <v>8</v>
      </c>
      <c r="C30" s="4" t="str">
        <f>'WEEKLY COMPETITIVE REPORT'!C30</f>
        <v>NYMPHOMANIAC - PART 2</v>
      </c>
      <c r="D30" s="4" t="str">
        <f>'WEEKLY COMPETITIVE REPORT'!D30</f>
        <v>NIMFOMANKA - 2. DEL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2</v>
      </c>
      <c r="H30" s="37">
        <f>'WEEKLY COMPETITIVE REPORT'!H30</f>
        <v>9</v>
      </c>
      <c r="I30" s="14">
        <f>'WEEKLY COMPETITIVE REPORT'!I30/Y4</f>
        <v>2338.9549350290295</v>
      </c>
      <c r="J30" s="14">
        <f>'WEEKLY COMPETITIVE REPORT'!J30/Y17</f>
        <v>0.13247496423462088</v>
      </c>
      <c r="K30" s="22">
        <f>'WEEKLY COMPETITIVE REPORT'!K30</f>
        <v>286</v>
      </c>
      <c r="L30" s="22">
        <f>'WEEKLY COMPETITIVE REPORT'!L30</f>
        <v>411</v>
      </c>
      <c r="M30" s="64">
        <f>'WEEKLY COMPETITIVE REPORT'!M30</f>
        <v>-26.91144708423326</v>
      </c>
      <c r="N30" s="14">
        <f t="shared" si="3"/>
        <v>259.88388166989216</v>
      </c>
      <c r="O30" s="37">
        <f>'WEEKLY COMPETITIVE REPORT'!O30</f>
        <v>9</v>
      </c>
      <c r="P30" s="14">
        <f>'WEEKLY COMPETITIVE REPORT'!P30/Y4</f>
        <v>3464.196848216754</v>
      </c>
      <c r="Q30" s="14">
        <f>'WEEKLY COMPETITIVE REPORT'!Q30/Y17</f>
        <v>0.2240343347639485</v>
      </c>
      <c r="R30" s="22">
        <f>'WEEKLY COMPETITIVE REPORT'!R30</f>
        <v>438</v>
      </c>
      <c r="S30" s="22">
        <f>'WEEKLY COMPETITIVE REPORT'!S30</f>
        <v>742</v>
      </c>
      <c r="T30" s="64">
        <f>'WEEKLY COMPETITIVE REPORT'!T30</f>
        <v>-35.98978288633461</v>
      </c>
      <c r="U30" s="14">
        <f>'WEEKLY COMPETITIVE REPORT'!U30/Y4</f>
        <v>5411.943599668233</v>
      </c>
      <c r="V30" s="14">
        <f t="shared" si="4"/>
        <v>384.91076091297265</v>
      </c>
      <c r="W30" s="25">
        <f t="shared" si="5"/>
        <v>8876.140447884987</v>
      </c>
      <c r="X30" s="22">
        <f>'WEEKLY COMPETITIVE REPORT'!X30</f>
        <v>742</v>
      </c>
      <c r="Y30" s="56">
        <f>'WEEKLY COMPETITIVE REPORT'!Y30</f>
        <v>1180</v>
      </c>
    </row>
    <row r="31" spans="1:25" ht="12.75">
      <c r="A31" s="50">
        <v>18</v>
      </c>
      <c r="B31" s="4" t="str">
        <f>'WEEKLY COMPETITIVE REPORT'!B31</f>
        <v>New</v>
      </c>
      <c r="C31" s="4" t="str">
        <f>'WEEKLY COMPETITIVE REPORT'!C31</f>
        <v>ZERO THEOREM</v>
      </c>
      <c r="D31" s="4" t="str">
        <f>'WEEKLY COMPETITIVE REPORT'!D31</f>
        <v>NIČELNI TEOREM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1</v>
      </c>
      <c r="H31" s="37">
        <f>'WEEKLY COMPETITIVE REPORT'!H31</f>
        <v>8</v>
      </c>
      <c r="I31" s="14">
        <f>'WEEKLY COMPETITIVE REPORT'!I31/Y4</f>
        <v>1136.3008017694222</v>
      </c>
      <c r="J31" s="14">
        <f>'WEEKLY COMPETITIVE REPORT'!J31/Y17</f>
        <v>0</v>
      </c>
      <c r="K31" s="22">
        <f>'WEEKLY COMPETITIVE REPORT'!K31</f>
        <v>145</v>
      </c>
      <c r="L31" s="22">
        <f>'WEEKLY COMPETITIVE REPORT'!L31</f>
        <v>0</v>
      </c>
      <c r="M31" s="64">
        <f>'WEEKLY COMPETITIVE REPORT'!M31</f>
        <v>0</v>
      </c>
      <c r="N31" s="14">
        <f t="shared" si="3"/>
        <v>142.03760022117777</v>
      </c>
      <c r="O31" s="37">
        <f>'WEEKLY COMPETITIVE REPORT'!O31</f>
        <v>8</v>
      </c>
      <c r="P31" s="14">
        <f>'WEEKLY COMPETITIVE REPORT'!P31/Y4</f>
        <v>1802.5988388166988</v>
      </c>
      <c r="Q31" s="14">
        <f>'WEEKLY COMPETITIVE REPORT'!Q31/Y17</f>
        <v>0</v>
      </c>
      <c r="R31" s="22">
        <f>'WEEKLY COMPETITIVE REPORT'!R31</f>
        <v>244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8638.37434337849</v>
      </c>
      <c r="V31" s="14">
        <f t="shared" si="4"/>
        <v>225.32485485208736</v>
      </c>
      <c r="W31" s="25">
        <f t="shared" si="5"/>
        <v>10440.973182195188</v>
      </c>
      <c r="X31" s="22">
        <f>'WEEKLY COMPETITIVE REPORT'!X31</f>
        <v>1192</v>
      </c>
      <c r="Y31" s="56">
        <f>'WEEKLY COMPETITIVE REPORT'!Y31</f>
        <v>1436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MAMIN SINKO</v>
      </c>
      <c r="D32" s="4" t="str">
        <f>'WEEKLY COMPETITIVE REPORT'!D32</f>
        <v>ME, MYSELF AND MUM</v>
      </c>
      <c r="E32" s="4" t="str">
        <f>'WEEKLY COMPETITIVE REPORT'!E32</f>
        <v>IND</v>
      </c>
      <c r="F32" s="4" t="str">
        <f>'WEEKLY COMPETITIVE REPORT'!F32</f>
        <v>Karantanija</v>
      </c>
      <c r="G32" s="37">
        <f>'WEEKLY COMPETITIVE REPORT'!G32</f>
        <v>5</v>
      </c>
      <c r="H32" s="37">
        <f>'WEEKLY COMPETITIVE REPORT'!H32</f>
        <v>9</v>
      </c>
      <c r="I32" s="14">
        <f>'WEEKLY COMPETITIVE REPORT'!I32/Y4</f>
        <v>779.6516450096765</v>
      </c>
      <c r="J32" s="14">
        <f>'WEEKLY COMPETITIVE REPORT'!J32/Y17</f>
        <v>0.019685264663805435</v>
      </c>
      <c r="K32" s="22">
        <f>'WEEKLY COMPETITIVE REPORT'!K32</f>
        <v>94</v>
      </c>
      <c r="L32" s="22">
        <f>'WEEKLY COMPETITIVE REPORT'!L32</f>
        <v>61</v>
      </c>
      <c r="M32" s="64">
        <f>'WEEKLY COMPETITIVE REPORT'!M32</f>
        <v>63.953488372093034</v>
      </c>
      <c r="N32" s="14">
        <f t="shared" si="3"/>
        <v>86.62796055663073</v>
      </c>
      <c r="O32" s="37">
        <f>'WEEKLY COMPETITIVE REPORT'!O32</f>
        <v>9</v>
      </c>
      <c r="P32" s="14">
        <f>'WEEKLY COMPETITIVE REPORT'!P32/Y4</f>
        <v>1459.773292784075</v>
      </c>
      <c r="Q32" s="14">
        <f>'WEEKLY COMPETITIVE REPORT'!Q32/Y17</f>
        <v>0.021745350500715306</v>
      </c>
      <c r="R32" s="22">
        <f>'WEEKLY COMPETITIVE REPORT'!R32</f>
        <v>180</v>
      </c>
      <c r="S32" s="22">
        <f>'WEEKLY COMPETITIVE REPORT'!S32</f>
        <v>68</v>
      </c>
      <c r="T32" s="64">
        <f>'WEEKLY COMPETITIVE REPORT'!T32</f>
        <v>177.89473684210526</v>
      </c>
      <c r="U32" s="14">
        <f>'WEEKLY COMPETITIVE REPORT'!U32/Y4</f>
        <v>7001.658833287254</v>
      </c>
      <c r="V32" s="14">
        <f t="shared" si="4"/>
        <v>162.19703253156388</v>
      </c>
      <c r="W32" s="25">
        <f t="shared" si="5"/>
        <v>8461.43212607133</v>
      </c>
      <c r="X32" s="22">
        <f>'WEEKLY COMPETITIVE REPORT'!X32</f>
        <v>950</v>
      </c>
      <c r="Y32" s="56">
        <f>'WEEKLY COMPETITIVE REPORT'!Y32</f>
        <v>1130</v>
      </c>
    </row>
    <row r="33" spans="1:25" ht="13.5" thickBot="1">
      <c r="A33" s="50">
        <v>20</v>
      </c>
      <c r="B33" s="4">
        <f>'WEEKLY COMPETITIVE REPORT'!B33</f>
        <v>15</v>
      </c>
      <c r="C33" s="4" t="str">
        <f>'WEEKLY COMPETITIVE REPORT'!C33</f>
        <v>LONE SURVIVOR</v>
      </c>
      <c r="D33" s="4" t="str">
        <f>'WEEKLY COMPETITIVE REPORT'!D33</f>
        <v>EDINI PREŽIVELI</v>
      </c>
      <c r="E33" s="4" t="str">
        <f>'WEEKLY COMPETITIVE REPORT'!E33</f>
        <v>IND</v>
      </c>
      <c r="F33" s="4" t="str">
        <f>'WEEKLY COMPETITIVE REPORT'!F33</f>
        <v>CF</v>
      </c>
      <c r="G33" s="37">
        <f>'WEEKLY COMPETITIVE REPORT'!G33</f>
        <v>4</v>
      </c>
      <c r="H33" s="37">
        <f>'WEEKLY COMPETITIVE REPORT'!H33</f>
        <v>8</v>
      </c>
      <c r="I33" s="14">
        <f>'WEEKLY COMPETITIVE REPORT'!I33/Y4</f>
        <v>718.82775781034</v>
      </c>
      <c r="J33" s="14">
        <f>'WEEKLY COMPETITIVE REPORT'!J33/Y17</f>
        <v>0.06157367668097282</v>
      </c>
      <c r="K33" s="22">
        <f>'WEEKLY COMPETITIVE REPORT'!K33</f>
        <v>82</v>
      </c>
      <c r="L33" s="22">
        <f>'WEEKLY COMPETITIVE REPORT'!L33</f>
        <v>173</v>
      </c>
      <c r="M33" s="64">
        <f>'WEEKLY COMPETITIVE REPORT'!M33</f>
        <v>-51.6728624535316</v>
      </c>
      <c r="N33" s="14">
        <f t="shared" si="3"/>
        <v>89.8534697262925</v>
      </c>
      <c r="O33" s="37">
        <f>'WEEKLY COMPETITIVE REPORT'!O33</f>
        <v>8</v>
      </c>
      <c r="P33" s="14">
        <f>'WEEKLY COMPETITIVE REPORT'!P33/Y4</f>
        <v>1141.8302460602708</v>
      </c>
      <c r="Q33" s="14">
        <f>'WEEKLY COMPETITIVE REPORT'!Q33/Y17</f>
        <v>0.0913304721030043</v>
      </c>
      <c r="R33" s="22">
        <f>'WEEKLY COMPETITIVE REPORT'!R33</f>
        <v>133</v>
      </c>
      <c r="S33" s="22">
        <f>'WEEKLY COMPETITIVE REPORT'!S33</f>
        <v>278</v>
      </c>
      <c r="T33" s="64">
        <f>'WEEKLY COMPETITIVE REPORT'!T33</f>
        <v>-48.24561403508771</v>
      </c>
      <c r="U33" s="14">
        <f>'WEEKLY COMPETITIVE REPORT'!U33/Y4</f>
        <v>12166.159800940004</v>
      </c>
      <c r="V33" s="14">
        <f t="shared" si="4"/>
        <v>142.72878075753385</v>
      </c>
      <c r="W33" s="25">
        <f t="shared" si="5"/>
        <v>13307.990047000276</v>
      </c>
      <c r="X33" s="22">
        <f>'WEEKLY COMPETITIVE REPORT'!X33</f>
        <v>1527</v>
      </c>
      <c r="Y33" s="56">
        <f>'WEEKLY COMPETITIVE REPORT'!Y33</f>
        <v>1660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195</v>
      </c>
      <c r="I34" s="32">
        <f>SUM(I14:I33)</f>
        <v>175772.73983964612</v>
      </c>
      <c r="J34" s="31">
        <f>SUM(J14:J33)</f>
        <v>151418.7318168259</v>
      </c>
      <c r="K34" s="31">
        <f>SUM(K14:K33)</f>
        <v>22700</v>
      </c>
      <c r="L34" s="31">
        <f>SUM(L14:L33)</f>
        <v>20540</v>
      </c>
      <c r="M34" s="64">
        <f>'WEEKLY COMPETITIVE REPORT'!M34</f>
        <v>8.642418339186094</v>
      </c>
      <c r="N34" s="32">
        <f>I34/H34</f>
        <v>901.3986658443391</v>
      </c>
      <c r="O34" s="40">
        <f>'WEEKLY COMPETITIVE REPORT'!O34</f>
        <v>195</v>
      </c>
      <c r="P34" s="31">
        <f>SUM(P14:P33)</f>
        <v>305746.4749792646</v>
      </c>
      <c r="Q34" s="31">
        <f>SUM(Q14:Q33)</f>
        <v>199959.17826653106</v>
      </c>
      <c r="R34" s="31">
        <f>SUM(R14:R33)</f>
        <v>41237</v>
      </c>
      <c r="S34" s="31">
        <f>SUM(S14:S33)</f>
        <v>28874</v>
      </c>
      <c r="T34" s="65">
        <f>P34/Q34-100%</f>
        <v>0.5290444661246145</v>
      </c>
      <c r="U34" s="31" t="e">
        <f>SUM(U14:U33)</f>
        <v>#REF!</v>
      </c>
      <c r="V34" s="32">
        <f>P34/O34</f>
        <v>1567.9306409193057</v>
      </c>
      <c r="W34" s="31" t="e">
        <f>SUM(W14:W33)</f>
        <v>#REF!</v>
      </c>
      <c r="X34" s="31" t="e">
        <f>SUM(X14:X33)</f>
        <v>#REF!</v>
      </c>
      <c r="Y34" s="35">
        <f>SUM(Y14:Y33)</f>
        <v>175384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Michal</cp:lastModifiedBy>
  <cp:lastPrinted>2010-10-21T13:56:26Z</cp:lastPrinted>
  <dcterms:created xsi:type="dcterms:W3CDTF">1998-07-08T11:15:35Z</dcterms:created>
  <dcterms:modified xsi:type="dcterms:W3CDTF">2014-05-06T11:44:23Z</dcterms:modified>
  <cp:category/>
  <cp:version/>
  <cp:contentType/>
  <cp:contentStatus/>
</cp:coreProperties>
</file>