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410" windowWidth="25365" windowHeight="88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<sst xmlns="http://schemas.openxmlformats.org/spreadsheetml/2006/main" count="266" uniqueCount="100">
  <si>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</si>
  <si>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</si>
  <si>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</si>
  <si>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</si>
  <si>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</si>
  <si>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</si>
  <si>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</si>
  <si>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</si>
  <si>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</si>
  <si>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</si>
  <si>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</si>
  <si>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</si>
  <si>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</si>
  <si>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</si>
  <si>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</si>
  <si>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</si>
  <si>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</si>
  <si>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</si>
  <si>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</si>
  <si>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</si>
  <si>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</si>
  <si>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</si>
  <si>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</si>
  <si>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</si>
  <si>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</si>
  <si>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</si>
  <si>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</si>
  <si>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</si>
  <si>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</si>
  <si>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</si>
  <si>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</si>
  <si>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</si>
  <si>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</si>
  <si>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</si>
  <si>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</si>
  <si>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</si>
  <si>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</si>
  <si>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</si>
  <si>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</si>
  <si>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</si>
  <si>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</si>
  <si>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</si>
  <si>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</si>
  <si>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</si>
  <si>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</si>
  <si>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</si>
  <si>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</si>
  <si>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</si>
  <si>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</si>
  <si>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</si>
  <si>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</si>
  <si>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</si>
  <si>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ČEFURJI RAUS!</t>
  </si>
  <si>
    <t>KZC</t>
  </si>
  <si>
    <t>CHEFURS RAUS!</t>
  </si>
  <si>
    <t>PAR</t>
  </si>
  <si>
    <t>GREMO MI PO SVOJE 2</t>
  </si>
  <si>
    <t>LAST VEGAS</t>
  </si>
  <si>
    <t>LEGENDE V VEGASU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</si>
  <si>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</si>
  <si>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</si>
  <si>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</si>
  <si>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</si>
  <si>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</si>
  <si>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</si>
  <si>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FROZEN 3D</t>
  </si>
  <si>
    <t>LEDENO KRALJESTVO 3D</t>
  </si>
  <si>
    <t>PHILOMENA</t>
  </si>
  <si>
    <t>INSIDE LLEWYN DAVIS</t>
  </si>
  <si>
    <t>LLEWYN DAVIS</t>
  </si>
  <si>
    <t>HOBBIT: DESOLATION OF SMAUG</t>
  </si>
  <si>
    <t>HOBIT: SMAUGOVA PUŠČA</t>
  </si>
  <si>
    <t>New</t>
  </si>
  <si>
    <t>ALL IS LOST</t>
  </si>
  <si>
    <t>VSE JE IZGUBLJENO</t>
  </si>
  <si>
    <t>JUSTIN AND THE KNIGHTS OF VALOUR</t>
  </si>
  <si>
    <t>JURIJ IN POGUMNI VITEZI</t>
  </si>
  <si>
    <t>WOLF OF WALL STREET</t>
  </si>
  <si>
    <t>VOLK Z WALL STREETA</t>
  </si>
  <si>
    <t>WALKING WITH DINOSAURS 3D</t>
  </si>
  <si>
    <t>SPREHOD Z DINOZAVRI 3D</t>
  </si>
  <si>
    <t>FOX</t>
  </si>
  <si>
    <t>ANCHORMAN</t>
  </si>
  <si>
    <t>JEBEŠ NOVICE</t>
  </si>
  <si>
    <t>PRISONERS</t>
  </si>
  <si>
    <t>UGRABLJENI</t>
  </si>
  <si>
    <t>CLOUDY WITH A CHANCE OF MEATBALLS 2</t>
  </si>
  <si>
    <t>OBLAČNO Z MESNIMI KROGLICAMI 2</t>
  </si>
  <si>
    <t>SONY</t>
  </si>
  <si>
    <t>CF</t>
  </si>
  <si>
    <t>HOMEFRONT</t>
  </si>
  <si>
    <t>SOVRAŽNIK PRED VRATI</t>
  </si>
  <si>
    <t>09 - Jan</t>
  </si>
  <si>
    <t>15 - Jan</t>
  </si>
  <si>
    <t>10 - Jan</t>
  </si>
  <si>
    <t>12 - Jan</t>
  </si>
  <si>
    <t>PARANORMAL ACTIVITY: THE MARKED ONES</t>
  </si>
  <si>
    <t>PARANORMALNO: OZNAČENI</t>
  </si>
  <si>
    <t>SECRET LIFE OF WALTER MITTY</t>
  </si>
  <si>
    <t>SKRIVNOSTNO ŽIVLJENJE WALTERJA MITTYJA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</si>
</sst>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7" sqref="P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94</v>
      </c>
      <c r="L4" s="20"/>
      <c r="M4" s="79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92</v>
      </c>
      <c r="L5" s="7"/>
      <c r="M5" s="80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41655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46</v>
      </c>
      <c r="F14" s="15" t="s">
        <v>42</v>
      </c>
      <c r="G14" s="37">
        <v>3</v>
      </c>
      <c r="H14" s="37">
        <v>10</v>
      </c>
      <c r="I14" s="14">
        <v>56873</v>
      </c>
      <c r="J14" s="14">
        <v>66284</v>
      </c>
      <c r="K14" s="98">
        <v>9075</v>
      </c>
      <c r="L14" s="98">
        <v>10893</v>
      </c>
      <c r="M14" s="64">
        <f>(I14/J14*100)-100</f>
        <v>-14.197996499909479</v>
      </c>
      <c r="N14" s="14">
        <f>I14/H14</f>
        <v>5687.3</v>
      </c>
      <c r="O14" s="73">
        <v>10</v>
      </c>
      <c r="P14" s="22">
        <v>83229</v>
      </c>
      <c r="Q14" s="22">
        <v>99738</v>
      </c>
      <c r="R14" s="22">
        <v>14336</v>
      </c>
      <c r="S14" s="22">
        <v>17380</v>
      </c>
      <c r="T14" s="64">
        <f>(P14/Q14*100)-100</f>
        <v>-16.55236720206942</v>
      </c>
      <c r="U14" s="74">
        <v>193369</v>
      </c>
      <c r="V14" s="14">
        <f>P14/O14</f>
        <v>8322.9</v>
      </c>
      <c r="W14" s="74">
        <f>SUM(U14,P14)</f>
        <v>276598</v>
      </c>
      <c r="X14" s="74">
        <v>33103</v>
      </c>
      <c r="Y14" s="75">
        <f>SUM(X14,R14)</f>
        <v>47439</v>
      </c>
    </row>
    <row r="15" spans="1:25" ht="12.75">
      <c r="A15" s="72">
        <v>2</v>
      </c>
      <c r="B15" s="72">
        <v>2</v>
      </c>
      <c r="C15" s="4" t="s">
        <v>70</v>
      </c>
      <c r="D15" s="4" t="s">
        <v>71</v>
      </c>
      <c r="E15" s="15" t="s">
        <v>49</v>
      </c>
      <c r="F15" s="15" t="s">
        <v>42</v>
      </c>
      <c r="G15" s="37">
        <v>5</v>
      </c>
      <c r="H15" s="37">
        <v>26</v>
      </c>
      <c r="I15" s="14">
        <v>12110</v>
      </c>
      <c r="J15" s="14">
        <v>27442</v>
      </c>
      <c r="K15" s="14">
        <v>1814</v>
      </c>
      <c r="L15" s="14">
        <v>4050</v>
      </c>
      <c r="M15" s="64">
        <f>(I15/J15*100)-100</f>
        <v>-55.87056337001676</v>
      </c>
      <c r="N15" s="14">
        <f>I15/H15</f>
        <v>465.7692307692308</v>
      </c>
      <c r="O15" s="38">
        <v>26</v>
      </c>
      <c r="P15" s="14">
        <v>17416</v>
      </c>
      <c r="Q15" s="14">
        <v>39515</v>
      </c>
      <c r="R15" s="14">
        <v>2771</v>
      </c>
      <c r="S15" s="14">
        <v>6113</v>
      </c>
      <c r="T15" s="64">
        <f>(P15/Q15*100)-100</f>
        <v>-55.925597874224984</v>
      </c>
      <c r="U15" s="74">
        <v>464052</v>
      </c>
      <c r="V15" s="14">
        <f>P15/O15</f>
        <v>669.8461538461538</v>
      </c>
      <c r="W15" s="74">
        <f>SUM(U15,P15)</f>
        <v>481468</v>
      </c>
      <c r="X15" s="74">
        <v>74008</v>
      </c>
      <c r="Y15" s="75">
        <f>SUM(X15,R15)</f>
        <v>76779</v>
      </c>
    </row>
    <row r="16" spans="1:25" ht="12.75">
      <c r="A16" s="72">
        <v>3</v>
      </c>
      <c r="B16" s="72">
        <v>3</v>
      </c>
      <c r="C16" s="89" t="s">
        <v>65</v>
      </c>
      <c r="D16" s="89" t="s">
        <v>66</v>
      </c>
      <c r="E16" s="15" t="s">
        <v>50</v>
      </c>
      <c r="F16" s="15" t="s">
        <v>51</v>
      </c>
      <c r="G16" s="37">
        <v>6</v>
      </c>
      <c r="H16" s="37">
        <v>22</v>
      </c>
      <c r="I16" s="24">
        <v>10392</v>
      </c>
      <c r="J16" s="24">
        <v>19951</v>
      </c>
      <c r="K16" s="24">
        <v>1991</v>
      </c>
      <c r="L16" s="24">
        <v>3720</v>
      </c>
      <c r="M16" s="64">
        <f>(I16/J16*100)-100</f>
        <v>-47.912385344093025</v>
      </c>
      <c r="N16" s="14">
        <f>I16/H16</f>
        <v>472.3636363636364</v>
      </c>
      <c r="O16" s="73">
        <v>22</v>
      </c>
      <c r="P16" s="14">
        <v>13646</v>
      </c>
      <c r="Q16" s="14">
        <v>24501</v>
      </c>
      <c r="R16" s="14">
        <v>2754</v>
      </c>
      <c r="S16" s="14">
        <v>4798</v>
      </c>
      <c r="T16" s="64">
        <f>(P16/Q16*100)-100</f>
        <v>-44.30431410962817</v>
      </c>
      <c r="U16" s="74">
        <v>235383</v>
      </c>
      <c r="V16" s="14">
        <f>P16/O16</f>
        <v>620.2727272727273</v>
      </c>
      <c r="W16" s="74">
        <f>SUM(U16,P16)</f>
        <v>249029</v>
      </c>
      <c r="X16" s="74">
        <v>47199</v>
      </c>
      <c r="Y16" s="75">
        <f>SUM(X16,R16)</f>
        <v>49953</v>
      </c>
    </row>
    <row r="17" spans="1:25" ht="12.75">
      <c r="A17" s="72">
        <v>4</v>
      </c>
      <c r="B17" s="72" t="s">
        <v>72</v>
      </c>
      <c r="C17" s="4" t="s">
        <v>98</v>
      </c>
      <c r="D17" s="4" t="s">
        <v>99</v>
      </c>
      <c r="E17" s="15" t="s">
        <v>81</v>
      </c>
      <c r="F17" s="15" t="s">
        <v>42</v>
      </c>
      <c r="G17" s="37">
        <v>1</v>
      </c>
      <c r="H17" s="37">
        <v>10</v>
      </c>
      <c r="I17" s="24">
        <v>8100</v>
      </c>
      <c r="J17" s="24"/>
      <c r="K17" s="24">
        <v>1430</v>
      </c>
      <c r="L17" s="24"/>
      <c r="M17" s="64"/>
      <c r="N17" s="14">
        <f>I17/H17</f>
        <v>810</v>
      </c>
      <c r="O17" s="38">
        <v>10</v>
      </c>
      <c r="P17" s="14">
        <v>11438</v>
      </c>
      <c r="Q17" s="14"/>
      <c r="R17" s="14">
        <v>2193</v>
      </c>
      <c r="S17" s="14"/>
      <c r="T17" s="64"/>
      <c r="U17" s="74">
        <v>3213</v>
      </c>
      <c r="V17" s="24">
        <f>P17/O17</f>
        <v>1143.8</v>
      </c>
      <c r="W17" s="74">
        <f>SUM(U17,P17)</f>
        <v>14651</v>
      </c>
      <c r="X17" s="74">
        <v>569</v>
      </c>
      <c r="Y17" s="75">
        <f>SUM(X17,R17)</f>
        <v>2762</v>
      </c>
    </row>
    <row r="18" spans="1:25" ht="13.5" customHeight="1">
      <c r="A18" s="72">
        <v>5</v>
      </c>
      <c r="B18" s="72" t="s">
        <v>72</v>
      </c>
      <c r="C18" s="4" t="s">
        <v>96</v>
      </c>
      <c r="D18" s="4" t="s">
        <v>97</v>
      </c>
      <c r="E18" s="15" t="s">
        <v>55</v>
      </c>
      <c r="F18" s="15" t="s">
        <v>36</v>
      </c>
      <c r="G18" s="37">
        <v>1</v>
      </c>
      <c r="H18" s="37">
        <v>8</v>
      </c>
      <c r="I18" s="14">
        <v>8841</v>
      </c>
      <c r="J18" s="14"/>
      <c r="K18" s="101">
        <v>1562</v>
      </c>
      <c r="L18" s="101"/>
      <c r="M18" s="64"/>
      <c r="N18" s="14">
        <f>I18/H18</f>
        <v>1105.125</v>
      </c>
      <c r="O18" s="38">
        <v>8</v>
      </c>
      <c r="P18" s="14">
        <v>11281</v>
      </c>
      <c r="Q18" s="14"/>
      <c r="R18" s="14">
        <v>2105</v>
      </c>
      <c r="S18" s="14"/>
      <c r="T18" s="64"/>
      <c r="U18" s="74"/>
      <c r="V18" s="24">
        <f>P18/O18</f>
        <v>1410.125</v>
      </c>
      <c r="W18" s="74">
        <f>SUM(U18,P18)</f>
        <v>11281</v>
      </c>
      <c r="X18" s="74"/>
      <c r="Y18" s="75">
        <f>SUM(X18,R18)</f>
        <v>2105</v>
      </c>
    </row>
    <row r="19" spans="1:25" ht="12.75">
      <c r="A19" s="72">
        <v>6</v>
      </c>
      <c r="B19" s="72">
        <v>4</v>
      </c>
      <c r="C19" s="89" t="s">
        <v>79</v>
      </c>
      <c r="D19" s="89" t="s">
        <v>80</v>
      </c>
      <c r="E19" s="15" t="s">
        <v>81</v>
      </c>
      <c r="F19" s="15" t="s">
        <v>42</v>
      </c>
      <c r="G19" s="37">
        <v>3</v>
      </c>
      <c r="H19" s="37">
        <v>22</v>
      </c>
      <c r="I19" s="24">
        <v>6357</v>
      </c>
      <c r="J19" s="24">
        <v>14219</v>
      </c>
      <c r="K19" s="14">
        <v>1169</v>
      </c>
      <c r="L19" s="14">
        <v>2384</v>
      </c>
      <c r="M19" s="64">
        <f>(I19/J19*100)-100</f>
        <v>-55.29221464237992</v>
      </c>
      <c r="N19" s="14">
        <f>I19/H19</f>
        <v>288.95454545454544</v>
      </c>
      <c r="O19" s="37">
        <v>22</v>
      </c>
      <c r="P19" s="14">
        <v>9963</v>
      </c>
      <c r="Q19" s="14">
        <v>17574</v>
      </c>
      <c r="R19" s="14">
        <v>1878</v>
      </c>
      <c r="S19" s="14">
        <v>3085</v>
      </c>
      <c r="T19" s="64">
        <f>(P19/Q19*100)-100</f>
        <v>-43.30829634687606</v>
      </c>
      <c r="U19" s="97">
        <v>66708</v>
      </c>
      <c r="V19" s="14">
        <f>P19/O19</f>
        <v>452.8636363636364</v>
      </c>
      <c r="W19" s="74">
        <f>SUM(U19,P19)</f>
        <v>76671</v>
      </c>
      <c r="X19" s="74">
        <v>11651</v>
      </c>
      <c r="Y19" s="75">
        <f>SUM(X19,R19)</f>
        <v>13529</v>
      </c>
    </row>
    <row r="20" spans="1:25" ht="12.75">
      <c r="A20" s="72">
        <v>7</v>
      </c>
      <c r="B20" s="72">
        <v>5</v>
      </c>
      <c r="C20" s="4" t="s">
        <v>90</v>
      </c>
      <c r="D20" s="4" t="s">
        <v>91</v>
      </c>
      <c r="E20" s="15" t="s">
        <v>46</v>
      </c>
      <c r="F20" s="15" t="s">
        <v>42</v>
      </c>
      <c r="G20" s="37">
        <v>2</v>
      </c>
      <c r="H20" s="37">
        <v>9</v>
      </c>
      <c r="I20" s="91">
        <v>7613</v>
      </c>
      <c r="J20" s="91">
        <v>13282</v>
      </c>
      <c r="K20" s="98">
        <v>1322</v>
      </c>
      <c r="L20" s="98">
        <v>2295</v>
      </c>
      <c r="M20" s="64">
        <f>(I20/J20*100)-100</f>
        <v>-42.68182502635145</v>
      </c>
      <c r="N20" s="14">
        <f>I20/H20</f>
        <v>845.8888888888889</v>
      </c>
      <c r="O20" s="73">
        <v>9</v>
      </c>
      <c r="P20" s="14">
        <v>9900</v>
      </c>
      <c r="Q20" s="14">
        <v>17284</v>
      </c>
      <c r="R20" s="14">
        <v>1835</v>
      </c>
      <c r="S20" s="14">
        <v>3141</v>
      </c>
      <c r="T20" s="64">
        <f>(P20/Q20*100)-100</f>
        <v>-42.72159222402222</v>
      </c>
      <c r="U20" s="74">
        <v>17284</v>
      </c>
      <c r="V20" s="14">
        <f>P20/O20</f>
        <v>1100</v>
      </c>
      <c r="W20" s="74">
        <f>SUM(U20,P20)</f>
        <v>27184</v>
      </c>
      <c r="X20" s="74">
        <v>3141</v>
      </c>
      <c r="Y20" s="75">
        <f>SUM(X20,R20)</f>
        <v>4976</v>
      </c>
    </row>
    <row r="21" spans="1:25" ht="12.75">
      <c r="A21" s="72">
        <v>8</v>
      </c>
      <c r="B21" s="72">
        <v>6</v>
      </c>
      <c r="C21" s="4" t="s">
        <v>56</v>
      </c>
      <c r="D21" s="4" t="s">
        <v>56</v>
      </c>
      <c r="E21" s="15" t="s">
        <v>46</v>
      </c>
      <c r="F21" s="15" t="s">
        <v>47</v>
      </c>
      <c r="G21" s="37">
        <v>10</v>
      </c>
      <c r="H21" s="37">
        <v>24</v>
      </c>
      <c r="I21" s="14">
        <v>6570</v>
      </c>
      <c r="J21" s="14">
        <v>8478</v>
      </c>
      <c r="K21" s="22">
        <v>1416</v>
      </c>
      <c r="L21" s="22">
        <v>1687</v>
      </c>
      <c r="M21" s="64">
        <f>(I21/J21*100)-100</f>
        <v>-22.505307855626327</v>
      </c>
      <c r="N21" s="14">
        <f>I21/H21</f>
        <v>273.75</v>
      </c>
      <c r="O21" s="37">
        <v>24</v>
      </c>
      <c r="P21" s="22">
        <v>8372</v>
      </c>
      <c r="Q21" s="22">
        <v>9918</v>
      </c>
      <c r="R21" s="22">
        <v>1878</v>
      </c>
      <c r="S21" s="22">
        <v>2009</v>
      </c>
      <c r="T21" s="64">
        <f>(P21/Q21*100)-100</f>
        <v>-15.587820125025203</v>
      </c>
      <c r="U21" s="74">
        <v>540479</v>
      </c>
      <c r="V21" s="14">
        <f>P21/O21</f>
        <v>348.8333333333333</v>
      </c>
      <c r="W21" s="74">
        <f>SUM(U21,P21)</f>
        <v>548851</v>
      </c>
      <c r="X21" s="74">
        <v>117378</v>
      </c>
      <c r="Y21" s="75">
        <f>SUM(X21,R21)</f>
        <v>119256</v>
      </c>
    </row>
    <row r="22" spans="1:25" ht="12.75">
      <c r="A22" s="72">
        <v>9</v>
      </c>
      <c r="B22" s="72">
        <v>8</v>
      </c>
      <c r="C22" s="4" t="s">
        <v>57</v>
      </c>
      <c r="D22" s="4" t="s">
        <v>58</v>
      </c>
      <c r="E22" s="15" t="s">
        <v>46</v>
      </c>
      <c r="F22" s="15" t="s">
        <v>42</v>
      </c>
      <c r="G22" s="37">
        <v>10</v>
      </c>
      <c r="H22" s="37">
        <v>8</v>
      </c>
      <c r="I22" s="24">
        <v>4695</v>
      </c>
      <c r="J22" s="24">
        <v>5449</v>
      </c>
      <c r="K22" s="91">
        <v>790</v>
      </c>
      <c r="L22" s="91">
        <v>927</v>
      </c>
      <c r="M22" s="64">
        <f>(I22/J22*100)-100</f>
        <v>-13.837401358047359</v>
      </c>
      <c r="N22" s="14">
        <f>I22/H22</f>
        <v>586.875</v>
      </c>
      <c r="O22" s="37">
        <v>8</v>
      </c>
      <c r="P22" s="22">
        <v>5769</v>
      </c>
      <c r="Q22" s="22">
        <v>7002</v>
      </c>
      <c r="R22" s="22">
        <v>1013</v>
      </c>
      <c r="S22" s="22">
        <v>1251</v>
      </c>
      <c r="T22" s="64">
        <f>(P22/Q22*100)-100</f>
        <v>-17.609254498714648</v>
      </c>
      <c r="U22" s="74">
        <v>114919</v>
      </c>
      <c r="V22" s="14">
        <f>P22/O22</f>
        <v>721.125</v>
      </c>
      <c r="W22" s="74">
        <f>SUM(U22,P22)</f>
        <v>120688</v>
      </c>
      <c r="X22" s="74">
        <v>21331</v>
      </c>
      <c r="Y22" s="75">
        <f>SUM(X22,R22)</f>
        <v>22344</v>
      </c>
    </row>
    <row r="23" spans="1:25" ht="12.75">
      <c r="A23" s="72">
        <v>10</v>
      </c>
      <c r="B23" s="72">
        <v>7</v>
      </c>
      <c r="C23" s="4" t="s">
        <v>59</v>
      </c>
      <c r="D23" s="4" t="s">
        <v>60</v>
      </c>
      <c r="E23" s="15" t="s">
        <v>46</v>
      </c>
      <c r="F23" s="15" t="s">
        <v>36</v>
      </c>
      <c r="G23" s="37">
        <v>8</v>
      </c>
      <c r="H23" s="37">
        <v>10</v>
      </c>
      <c r="I23" s="24">
        <v>3336</v>
      </c>
      <c r="J23" s="24">
        <v>7686</v>
      </c>
      <c r="K23" s="24">
        <v>645</v>
      </c>
      <c r="L23" s="24">
        <v>1472</v>
      </c>
      <c r="M23" s="64">
        <f>(I23/J23*100)-100</f>
        <v>-56.596409055425454</v>
      </c>
      <c r="N23" s="14">
        <f>I23/H23</f>
        <v>333.6</v>
      </c>
      <c r="O23" s="37">
        <v>10</v>
      </c>
      <c r="P23" s="14">
        <v>4002</v>
      </c>
      <c r="Q23" s="14">
        <v>8493</v>
      </c>
      <c r="R23" s="14">
        <v>796</v>
      </c>
      <c r="S23" s="14">
        <v>1646</v>
      </c>
      <c r="T23" s="64">
        <f>(P23/Q23*100)-100</f>
        <v>-52.87884139879901</v>
      </c>
      <c r="U23" s="74">
        <v>209734</v>
      </c>
      <c r="V23" s="14">
        <f>P23/O23</f>
        <v>400.2</v>
      </c>
      <c r="W23" s="74">
        <f>SUM(U23,P23)</f>
        <v>213736</v>
      </c>
      <c r="X23" s="76">
        <v>43231</v>
      </c>
      <c r="Y23" s="75">
        <f>SUM(X23,R23)</f>
        <v>44027</v>
      </c>
    </row>
    <row r="24" spans="1:25" ht="12.75">
      <c r="A24" s="72">
        <v>11</v>
      </c>
      <c r="B24" s="72">
        <v>10</v>
      </c>
      <c r="C24" s="4" t="s">
        <v>86</v>
      </c>
      <c r="D24" s="4" t="s">
        <v>87</v>
      </c>
      <c r="E24" s="15" t="s">
        <v>88</v>
      </c>
      <c r="F24" s="15" t="s">
        <v>89</v>
      </c>
      <c r="G24" s="37">
        <v>2</v>
      </c>
      <c r="H24" s="37">
        <v>13</v>
      </c>
      <c r="I24" s="24">
        <v>2915</v>
      </c>
      <c r="J24" s="24">
        <v>5412</v>
      </c>
      <c r="K24" s="24">
        <v>528</v>
      </c>
      <c r="L24" s="24">
        <v>1006</v>
      </c>
      <c r="M24" s="64">
        <f>(I24/J24*100)-100</f>
        <v>-46.13821138211382</v>
      </c>
      <c r="N24" s="14">
        <f>I24/H24</f>
        <v>224.23076923076923</v>
      </c>
      <c r="O24" s="73">
        <v>13</v>
      </c>
      <c r="P24" s="14">
        <v>3762</v>
      </c>
      <c r="Q24" s="14">
        <v>6703</v>
      </c>
      <c r="R24" s="14">
        <v>717</v>
      </c>
      <c r="S24" s="14">
        <v>1256</v>
      </c>
      <c r="T24" s="64">
        <f>(P24/Q24*100)-100</f>
        <v>-43.87587647322094</v>
      </c>
      <c r="U24" s="74">
        <v>6703</v>
      </c>
      <c r="V24" s="14">
        <f>P24/O24</f>
        <v>289.38461538461536</v>
      </c>
      <c r="W24" s="74">
        <f>SUM(U24,P24)</f>
        <v>10465</v>
      </c>
      <c r="X24" s="76">
        <v>1256</v>
      </c>
      <c r="Y24" s="75">
        <f>SUM(X24,R24)</f>
        <v>1973</v>
      </c>
    </row>
    <row r="25" spans="1:25" ht="12.75" customHeight="1">
      <c r="A25" s="72">
        <v>12</v>
      </c>
      <c r="B25" s="72">
        <v>9</v>
      </c>
      <c r="C25" s="4" t="s">
        <v>61</v>
      </c>
      <c r="D25" s="4" t="s">
        <v>62</v>
      </c>
      <c r="E25" s="15" t="s">
        <v>46</v>
      </c>
      <c r="F25" s="15" t="s">
        <v>42</v>
      </c>
      <c r="G25" s="37">
        <v>8</v>
      </c>
      <c r="H25" s="37">
        <v>10</v>
      </c>
      <c r="I25" s="91">
        <v>2841</v>
      </c>
      <c r="J25" s="91">
        <v>4973</v>
      </c>
      <c r="K25" s="95">
        <v>476</v>
      </c>
      <c r="L25" s="95">
        <v>844</v>
      </c>
      <c r="M25" s="64">
        <f>(I25/J25*100)-100</f>
        <v>-42.87150613311884</v>
      </c>
      <c r="N25" s="14">
        <f>I25/H25</f>
        <v>284.1</v>
      </c>
      <c r="O25" s="73">
        <v>10</v>
      </c>
      <c r="P25" s="22">
        <v>3746</v>
      </c>
      <c r="Q25" s="22">
        <v>6821</v>
      </c>
      <c r="R25" s="91">
        <v>665</v>
      </c>
      <c r="S25" s="91">
        <v>1217</v>
      </c>
      <c r="T25" s="64">
        <f>(P25/Q25*100)-100</f>
        <v>-45.08136636856766</v>
      </c>
      <c r="U25" s="76">
        <v>174550</v>
      </c>
      <c r="V25" s="14">
        <f>P25/O25</f>
        <v>374.6</v>
      </c>
      <c r="W25" s="74">
        <f>SUM(U25,P25)</f>
        <v>178296</v>
      </c>
      <c r="X25" s="74">
        <v>32103</v>
      </c>
      <c r="Y25" s="75">
        <f>SUM(X25,R25)</f>
        <v>32768</v>
      </c>
    </row>
    <row r="26" spans="1:25" ht="12.75" customHeight="1">
      <c r="A26" s="72">
        <v>13</v>
      </c>
      <c r="B26" s="72">
        <v>13</v>
      </c>
      <c r="C26" s="4" t="s">
        <v>67</v>
      </c>
      <c r="D26" s="4" t="s">
        <v>67</v>
      </c>
      <c r="E26" s="15" t="s">
        <v>46</v>
      </c>
      <c r="F26" s="15" t="s">
        <v>48</v>
      </c>
      <c r="G26" s="37">
        <v>5</v>
      </c>
      <c r="H26" s="37">
        <v>3</v>
      </c>
      <c r="I26" s="14">
        <v>1534</v>
      </c>
      <c r="J26" s="14">
        <v>3076</v>
      </c>
      <c r="K26" s="22">
        <v>343</v>
      </c>
      <c r="L26" s="22">
        <v>667</v>
      </c>
      <c r="M26" s="64">
        <f>(I26/J26*100)-100</f>
        <v>-50.13003901170351</v>
      </c>
      <c r="N26" s="14">
        <f>I26/H26</f>
        <v>511.3333333333333</v>
      </c>
      <c r="O26" s="73">
        <v>3</v>
      </c>
      <c r="P26" s="14">
        <v>2944</v>
      </c>
      <c r="Q26" s="14">
        <v>4580</v>
      </c>
      <c r="R26" s="14">
        <v>668</v>
      </c>
      <c r="S26" s="14">
        <v>1013</v>
      </c>
      <c r="T26" s="64">
        <f>(P26/Q26*100)-100</f>
        <v>-35.72052401746724</v>
      </c>
      <c r="U26" s="100">
        <v>27040</v>
      </c>
      <c r="V26" s="14">
        <f>P26/O26</f>
        <v>981.3333333333334</v>
      </c>
      <c r="W26" s="74">
        <f>SUM(U26,P26)</f>
        <v>29984</v>
      </c>
      <c r="X26" s="74">
        <v>5822</v>
      </c>
      <c r="Y26" s="75">
        <f>SUM(X26,R26)</f>
        <v>6490</v>
      </c>
    </row>
    <row r="27" spans="1:25" ht="12.75">
      <c r="A27" s="72">
        <v>14</v>
      </c>
      <c r="B27" s="72">
        <v>14</v>
      </c>
      <c r="C27" s="4" t="s">
        <v>63</v>
      </c>
      <c r="D27" s="4" t="s">
        <v>64</v>
      </c>
      <c r="E27" s="15" t="s">
        <v>46</v>
      </c>
      <c r="F27" s="15" t="s">
        <v>42</v>
      </c>
      <c r="G27" s="37">
        <v>7</v>
      </c>
      <c r="H27" s="37">
        <v>9</v>
      </c>
      <c r="I27" s="24">
        <v>1765</v>
      </c>
      <c r="J27" s="24">
        <v>3329</v>
      </c>
      <c r="K27" s="14">
        <v>304</v>
      </c>
      <c r="L27" s="14">
        <v>575</v>
      </c>
      <c r="M27" s="64">
        <f>(I27/J27*100)-100</f>
        <v>-46.981075398017424</v>
      </c>
      <c r="N27" s="14">
        <f>I27/H27</f>
        <v>196.11111111111111</v>
      </c>
      <c r="O27" s="73">
        <v>9</v>
      </c>
      <c r="P27" s="14">
        <v>2362</v>
      </c>
      <c r="Q27" s="14">
        <v>4004</v>
      </c>
      <c r="R27" s="14">
        <v>440</v>
      </c>
      <c r="S27" s="14">
        <v>722</v>
      </c>
      <c r="T27" s="64">
        <f>(P27/Q27*100)-100</f>
        <v>-41.00899100899101</v>
      </c>
      <c r="U27" s="74">
        <v>37138</v>
      </c>
      <c r="V27" s="14">
        <f>P27/O27</f>
        <v>262.44444444444446</v>
      </c>
      <c r="W27" s="74">
        <f>SUM(U27,P27)</f>
        <v>39500</v>
      </c>
      <c r="X27" s="76">
        <v>6885</v>
      </c>
      <c r="Y27" s="75">
        <f>SUM(X27,R27)</f>
        <v>7325</v>
      </c>
    </row>
    <row r="28" spans="1:25" ht="12.75">
      <c r="A28" s="72">
        <v>15</v>
      </c>
      <c r="B28" s="72">
        <v>11</v>
      </c>
      <c r="C28" s="4" t="s">
        <v>84</v>
      </c>
      <c r="D28" s="4" t="s">
        <v>85</v>
      </c>
      <c r="E28" s="15" t="s">
        <v>46</v>
      </c>
      <c r="F28" s="15" t="s">
        <v>48</v>
      </c>
      <c r="G28" s="37">
        <v>2</v>
      </c>
      <c r="H28" s="37">
        <v>9</v>
      </c>
      <c r="I28" s="24">
        <v>1577</v>
      </c>
      <c r="J28" s="24">
        <v>4269</v>
      </c>
      <c r="K28" s="96">
        <v>255</v>
      </c>
      <c r="L28" s="96">
        <v>686</v>
      </c>
      <c r="M28" s="64">
        <f>(I28/J28*100)-100</f>
        <v>-63.05926446474584</v>
      </c>
      <c r="N28" s="14">
        <f>I28/H28</f>
        <v>175.22222222222223</v>
      </c>
      <c r="O28" s="73">
        <v>9</v>
      </c>
      <c r="P28" s="94">
        <v>2256</v>
      </c>
      <c r="Q28" s="94">
        <v>5908</v>
      </c>
      <c r="R28" s="94">
        <v>397</v>
      </c>
      <c r="S28" s="94">
        <v>1015</v>
      </c>
      <c r="T28" s="64">
        <f>(P28/Q28*100)-100</f>
        <v>-61.814488828706835</v>
      </c>
      <c r="U28" s="74">
        <v>5908</v>
      </c>
      <c r="V28" s="14">
        <f>P28/O28</f>
        <v>250.66666666666666</v>
      </c>
      <c r="W28" s="74">
        <f>SUM(U28,P28)</f>
        <v>8164</v>
      </c>
      <c r="X28" s="74">
        <v>1015</v>
      </c>
      <c r="Y28" s="75">
        <f>SUM(X28,R28)</f>
        <v>1412</v>
      </c>
    </row>
    <row r="29" spans="1:25" ht="12.75">
      <c r="A29" s="72">
        <v>16</v>
      </c>
      <c r="B29" s="72">
        <v>15</v>
      </c>
      <c r="C29" s="4" t="s">
        <v>73</v>
      </c>
      <c r="D29" s="4" t="s">
        <v>74</v>
      </c>
      <c r="E29" s="15" t="s">
        <v>46</v>
      </c>
      <c r="F29" s="15" t="s">
        <v>36</v>
      </c>
      <c r="G29" s="37">
        <v>4</v>
      </c>
      <c r="H29" s="37">
        <v>8</v>
      </c>
      <c r="I29" s="24">
        <v>1475</v>
      </c>
      <c r="J29" s="24">
        <v>2735</v>
      </c>
      <c r="K29" s="101">
        <v>253</v>
      </c>
      <c r="L29" s="101">
        <v>473</v>
      </c>
      <c r="M29" s="64">
        <f>(I29/J29*100)-100</f>
        <v>-46.06946983546618</v>
      </c>
      <c r="N29" s="14">
        <f>I29/H29</f>
        <v>184.375</v>
      </c>
      <c r="O29" s="38">
        <v>8</v>
      </c>
      <c r="P29" s="14">
        <v>2230</v>
      </c>
      <c r="Q29" s="14">
        <v>3852</v>
      </c>
      <c r="R29" s="14">
        <v>397</v>
      </c>
      <c r="S29" s="14">
        <v>691</v>
      </c>
      <c r="T29" s="64">
        <f>(P29/Q29*100)-100</f>
        <v>-42.10799584631361</v>
      </c>
      <c r="U29" s="90">
        <v>19618</v>
      </c>
      <c r="V29" s="14">
        <f>P29/O29</f>
        <v>278.75</v>
      </c>
      <c r="W29" s="74">
        <f>SUM(U29,P29)</f>
        <v>21848</v>
      </c>
      <c r="X29" s="74">
        <v>3795</v>
      </c>
      <c r="Y29" s="75">
        <f>SUM(X29,R29)</f>
        <v>4192</v>
      </c>
    </row>
    <row r="30" spans="1:25" ht="12.75">
      <c r="A30" s="72">
        <v>17</v>
      </c>
      <c r="B30" s="72">
        <v>12</v>
      </c>
      <c r="C30" s="4" t="s">
        <v>82</v>
      </c>
      <c r="D30" s="4" t="s">
        <v>83</v>
      </c>
      <c r="E30" s="15" t="s">
        <v>55</v>
      </c>
      <c r="F30" s="15" t="s">
        <v>36</v>
      </c>
      <c r="G30" s="37">
        <v>3</v>
      </c>
      <c r="H30" s="37">
        <v>7</v>
      </c>
      <c r="I30" s="24">
        <v>1470</v>
      </c>
      <c r="J30" s="24">
        <v>3621</v>
      </c>
      <c r="K30" s="14">
        <v>256</v>
      </c>
      <c r="L30" s="14">
        <v>618</v>
      </c>
      <c r="M30" s="64">
        <f>(I30/J30*100)-100</f>
        <v>-59.403479701739855</v>
      </c>
      <c r="N30" s="14">
        <f>I30/H30</f>
        <v>210</v>
      </c>
      <c r="O30" s="38">
        <v>7</v>
      </c>
      <c r="P30" s="14">
        <v>1658</v>
      </c>
      <c r="Q30" s="14">
        <v>4706</v>
      </c>
      <c r="R30" s="14">
        <v>292</v>
      </c>
      <c r="S30" s="14">
        <v>844</v>
      </c>
      <c r="T30" s="64">
        <f>(P30/Q30*100)-100</f>
        <v>-64.76838079048024</v>
      </c>
      <c r="U30" s="74">
        <v>17709</v>
      </c>
      <c r="V30" s="14">
        <f>P30/O30</f>
        <v>236.85714285714286</v>
      </c>
      <c r="W30" s="74">
        <f>SUM(U30,P30)</f>
        <v>19367</v>
      </c>
      <c r="X30" s="74">
        <v>3266</v>
      </c>
      <c r="Y30" s="75">
        <f>SUM(X30,R30)</f>
        <v>3558</v>
      </c>
    </row>
    <row r="31" spans="1:25" ht="12.75">
      <c r="A31" s="72">
        <v>18</v>
      </c>
      <c r="B31" s="72">
        <v>16</v>
      </c>
      <c r="C31" s="99" t="s">
        <v>75</v>
      </c>
      <c r="D31" s="4" t="s">
        <v>76</v>
      </c>
      <c r="E31" s="15" t="s">
        <v>46</v>
      </c>
      <c r="F31" s="15" t="s">
        <v>42</v>
      </c>
      <c r="G31" s="37">
        <v>4</v>
      </c>
      <c r="H31" s="37">
        <v>9</v>
      </c>
      <c r="I31" s="24">
        <v>1340</v>
      </c>
      <c r="J31" s="24">
        <v>1819</v>
      </c>
      <c r="K31" s="24">
        <v>260</v>
      </c>
      <c r="L31" s="24">
        <v>355</v>
      </c>
      <c r="M31" s="64">
        <f>(I31/J31*100)-100</f>
        <v>-26.333150082462893</v>
      </c>
      <c r="N31" s="14">
        <f>I31/H31</f>
        <v>148.88888888888889</v>
      </c>
      <c r="O31" s="73">
        <v>9</v>
      </c>
      <c r="P31" s="14">
        <v>1475</v>
      </c>
      <c r="Q31" s="14">
        <v>1946</v>
      </c>
      <c r="R31" s="14">
        <v>286</v>
      </c>
      <c r="S31" s="14">
        <v>385</v>
      </c>
      <c r="T31" s="64">
        <f>(P31/Q31*100)-100</f>
        <v>-24.203494347379234</v>
      </c>
      <c r="U31" s="90">
        <v>13113</v>
      </c>
      <c r="V31" s="14">
        <f>P31/O31</f>
        <v>163.88888888888889</v>
      </c>
      <c r="W31" s="74">
        <f>SUM(U31,P31)</f>
        <v>14588</v>
      </c>
      <c r="X31" s="74">
        <v>2644</v>
      </c>
      <c r="Y31" s="75">
        <f>SUM(X31,R31)</f>
        <v>2930</v>
      </c>
    </row>
    <row r="32" spans="1:25" ht="12.75">
      <c r="A32" s="72">
        <v>19</v>
      </c>
      <c r="B32" s="72">
        <v>17</v>
      </c>
      <c r="C32" s="4" t="s">
        <v>68</v>
      </c>
      <c r="D32" s="4" t="s">
        <v>69</v>
      </c>
      <c r="E32" s="15" t="s">
        <v>46</v>
      </c>
      <c r="F32" s="15" t="s">
        <v>42</v>
      </c>
      <c r="G32" s="37">
        <v>5</v>
      </c>
      <c r="H32" s="37">
        <v>1</v>
      </c>
      <c r="I32" s="14">
        <v>461</v>
      </c>
      <c r="J32" s="14">
        <v>1231</v>
      </c>
      <c r="K32" s="14">
        <v>97</v>
      </c>
      <c r="L32" s="14">
        <v>261</v>
      </c>
      <c r="M32" s="64">
        <f>(I32/J32*100)-100</f>
        <v>-62.55077173030057</v>
      </c>
      <c r="N32" s="14">
        <f>I32/H32</f>
        <v>461</v>
      </c>
      <c r="O32" s="73">
        <v>1</v>
      </c>
      <c r="P32" s="14">
        <v>850</v>
      </c>
      <c r="Q32" s="14">
        <v>1810</v>
      </c>
      <c r="R32" s="14">
        <v>181</v>
      </c>
      <c r="S32" s="14">
        <v>396</v>
      </c>
      <c r="T32" s="64">
        <f>(P32/Q32*100)-100</f>
        <v>-53.03867403314917</v>
      </c>
      <c r="U32" s="14">
        <v>17480</v>
      </c>
      <c r="V32" s="14">
        <f>P32/O32</f>
        <v>850</v>
      </c>
      <c r="W32" s="74">
        <f>SUM(U32,P32)</f>
        <v>18330</v>
      </c>
      <c r="X32" s="74">
        <v>3854</v>
      </c>
      <c r="Y32" s="75">
        <f>SUM(X32,R32)</f>
        <v>4035</v>
      </c>
    </row>
    <row r="33" spans="1:25" ht="13.5" thickBot="1">
      <c r="A33" s="72">
        <v>20</v>
      </c>
      <c r="B33" s="72">
        <v>19</v>
      </c>
      <c r="C33" s="4" t="s">
        <v>54</v>
      </c>
      <c r="D33" s="4" t="s">
        <v>52</v>
      </c>
      <c r="E33" s="15" t="s">
        <v>46</v>
      </c>
      <c r="F33" s="15" t="s">
        <v>53</v>
      </c>
      <c r="G33" s="37">
        <v>15</v>
      </c>
      <c r="H33" s="37">
        <v>15</v>
      </c>
      <c r="I33" s="14">
        <v>621</v>
      </c>
      <c r="J33" s="14">
        <v>944</v>
      </c>
      <c r="K33" s="14">
        <v>82</v>
      </c>
      <c r="L33" s="14">
        <v>201</v>
      </c>
      <c r="M33" s="64">
        <f>(I33/J33*100)-100</f>
        <v>-34.21610169491525</v>
      </c>
      <c r="N33" s="14">
        <f>I33/H33</f>
        <v>41.4</v>
      </c>
      <c r="O33" s="73">
        <v>15</v>
      </c>
      <c r="P33" s="22">
        <v>774</v>
      </c>
      <c r="Q33" s="22">
        <v>1008</v>
      </c>
      <c r="R33" s="22">
        <v>210</v>
      </c>
      <c r="S33" s="22">
        <v>220</v>
      </c>
      <c r="T33" s="64">
        <f>(P33/Q33*100)-100</f>
        <v>-23.214285714285708</v>
      </c>
      <c r="U33" s="84">
        <v>268925</v>
      </c>
      <c r="V33" s="14">
        <f>P33/O33</f>
        <v>51.6</v>
      </c>
      <c r="W33" s="74">
        <f>SUM(U33,P33)</f>
        <v>269699</v>
      </c>
      <c r="X33" s="84">
        <v>55144</v>
      </c>
      <c r="Y33" s="75">
        <f>SUM(X33,R33)</f>
        <v>55354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233</v>
      </c>
      <c r="I34" s="31">
        <f>SUM(I14:I33)</f>
        <v>140886</v>
      </c>
      <c r="J34" s="31">
        <v>232940</v>
      </c>
      <c r="K34" s="31">
        <f>SUM(K14:K33)</f>
        <v>24068</v>
      </c>
      <c r="L34" s="31">
        <v>44683</v>
      </c>
      <c r="M34" s="68">
        <f>(I34/J34*100)-100</f>
        <v>-39.51833090066111</v>
      </c>
      <c r="N34" s="32">
        <f>I34/H34</f>
        <v>604.6609442060086</v>
      </c>
      <c r="O34" s="34">
        <f>SUM(O14:O33)</f>
        <v>233</v>
      </c>
      <c r="P34" s="31">
        <f>SUM(P14:P33)</f>
        <v>197073</v>
      </c>
      <c r="Q34" s="31">
        <v>348995</v>
      </c>
      <c r="R34" s="31">
        <f>SUM(R14:R33)</f>
        <v>35812</v>
      </c>
      <c r="S34" s="31">
        <v>70166</v>
      </c>
      <c r="T34" s="68">
        <f>(P34/Q34*100)-100</f>
        <v>-43.531282683133</v>
      </c>
      <c r="U34" s="31">
        <f>SUM(U14:U33)</f>
        <v>2433325</v>
      </c>
      <c r="V34" s="86">
        <f>P34/O34</f>
        <v>845.8068669527897</v>
      </c>
      <c r="W34" s="88">
        <f>SUM(U34,P34)</f>
        <v>2630398</v>
      </c>
      <c r="X34" s="87">
        <f>SUM(X14:X33)</f>
        <v>467395</v>
      </c>
      <c r="Y34" s="35">
        <f>SUM(Y14:Y33)</f>
        <v>503207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10 - Jan</v>
      </c>
      <c r="L4" s="20"/>
      <c r="M4" s="62" t="str">
        <f>'WEEKLY COMPETITIVE REPORT'!M4</f>
        <v>12 -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09 - Jan</v>
      </c>
      <c r="L5" s="7"/>
      <c r="M5" s="63" t="str">
        <f>'WEEKLY COMPETITIVE REPORT'!M5</f>
        <v>15 -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41655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WOLF OF WALL STREET</v>
      </c>
      <c r="D14" s="4" t="str">
        <f>'WEEKLY COMPETITIVE REPORT'!D14</f>
        <v>VOLK Z WALL STREETA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10</v>
      </c>
      <c r="I14" s="14">
        <f>'WEEKLY COMPETITIVE REPORT'!I14/Y4</f>
        <v>75911.63908168713</v>
      </c>
      <c r="J14" s="14">
        <f>'WEEKLY COMPETITIVE REPORT'!J14/Y4</f>
        <v>88473.03790710091</v>
      </c>
      <c r="K14" s="22">
        <f>'WEEKLY COMPETITIVE REPORT'!K14</f>
        <v>9075</v>
      </c>
      <c r="L14" s="22">
        <f>'WEEKLY COMPETITIVE REPORT'!L14</f>
        <v>10893</v>
      </c>
      <c r="M14" s="64">
        <f>'WEEKLY COMPETITIVE REPORT'!M14</f>
        <v>-14.197996499909479</v>
      </c>
      <c r="N14" s="14">
        <f aca="true" t="shared" si="0" ref="N14:N20">I14/H14</f>
        <v>7591.163908168713</v>
      </c>
      <c r="O14" s="37">
        <f>'WEEKLY COMPETITIVE REPORT'!O14</f>
        <v>10</v>
      </c>
      <c r="P14" s="14">
        <f>'WEEKLY COMPETITIVE REPORT'!P14/Y4</f>
        <v>111090.49652963161</v>
      </c>
      <c r="Q14" s="14">
        <f>'WEEKLY COMPETITIVE REPORT'!Q14/Y4</f>
        <v>133126.00106780566</v>
      </c>
      <c r="R14" s="22">
        <f>'WEEKLY COMPETITIVE REPORT'!R14</f>
        <v>14336</v>
      </c>
      <c r="S14" s="22">
        <f>'WEEKLY COMPETITIVE REPORT'!S14</f>
        <v>17380</v>
      </c>
      <c r="T14" s="64">
        <f>'WEEKLY COMPETITIVE REPORT'!T14</f>
        <v>-16.55236720206942</v>
      </c>
      <c r="U14" s="14">
        <f>'WEEKLY COMPETITIVE REPORT'!U14/Y4</f>
        <v>258100.64068339564</v>
      </c>
      <c r="V14" s="14">
        <f aca="true" t="shared" si="1" ref="V14:V20">P14/O14</f>
        <v>11109.04965296316</v>
      </c>
      <c r="W14" s="25">
        <f aca="true" t="shared" si="2" ref="W14:W20">P14+U14</f>
        <v>369191.1372130272</v>
      </c>
      <c r="X14" s="22">
        <f>'WEEKLY COMPETITIVE REPORT'!X14</f>
        <v>33103</v>
      </c>
      <c r="Y14" s="56">
        <f>'WEEKLY COMPETITIVE REPORT'!Y14</f>
        <v>47439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HOBBIT: DESOLATION OF SMAUG</v>
      </c>
      <c r="D15" s="4" t="str">
        <f>'WEEKLY COMPETITIVE REPORT'!D15</f>
        <v>HOBIT: SMAUGOVA PUŠČA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5</v>
      </c>
      <c r="H15" s="37">
        <f>'WEEKLY COMPETITIVE REPORT'!H15</f>
        <v>26</v>
      </c>
      <c r="I15" s="14">
        <f>'WEEKLY COMPETITIVE REPORT'!I15/Y4</f>
        <v>16163.908168713295</v>
      </c>
      <c r="J15" s="14">
        <f>'WEEKLY COMPETITIVE REPORT'!J15/Y4</f>
        <v>36628.403630539244</v>
      </c>
      <c r="K15" s="22">
        <f>'WEEKLY COMPETITIVE REPORT'!K15</f>
        <v>1814</v>
      </c>
      <c r="L15" s="22">
        <f>'WEEKLY COMPETITIVE REPORT'!L15</f>
        <v>4050</v>
      </c>
      <c r="M15" s="64">
        <f>'WEEKLY COMPETITIVE REPORT'!M15</f>
        <v>-55.87056337001676</v>
      </c>
      <c r="N15" s="14">
        <f t="shared" si="0"/>
        <v>621.6887757197421</v>
      </c>
      <c r="O15" s="37">
        <f>'WEEKLY COMPETITIVE REPORT'!O15</f>
        <v>26</v>
      </c>
      <c r="P15" s="14">
        <f>'WEEKLY COMPETITIVE REPORT'!P15/Y4</f>
        <v>23246.129204484783</v>
      </c>
      <c r="Q15" s="14">
        <f>'WEEKLY COMPETITIVE REPORT'!Q15/Y4</f>
        <v>52742.925787506676</v>
      </c>
      <c r="R15" s="22">
        <f>'WEEKLY COMPETITIVE REPORT'!R15</f>
        <v>2771</v>
      </c>
      <c r="S15" s="22">
        <f>'WEEKLY COMPETITIVE REPORT'!S15</f>
        <v>6113</v>
      </c>
      <c r="T15" s="64">
        <f>'WEEKLY COMPETITIVE REPORT'!T15</f>
        <v>-55.925597874224984</v>
      </c>
      <c r="U15" s="14">
        <f>'WEEKLY COMPETITIVE REPORT'!U15/Y4</f>
        <v>619396.689802456</v>
      </c>
      <c r="V15" s="14">
        <f t="shared" si="1"/>
        <v>894.081892480184</v>
      </c>
      <c r="W15" s="25">
        <f t="shared" si="2"/>
        <v>642642.8190069407</v>
      </c>
      <c r="X15" s="22">
        <f>'WEEKLY COMPETITIVE REPORT'!X15</f>
        <v>74008</v>
      </c>
      <c r="Y15" s="56">
        <f>'WEEKLY COMPETITIVE REPORT'!Y15</f>
        <v>76779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FROZEN 3D</v>
      </c>
      <c r="D16" s="4" t="str">
        <f>'WEEKLY COMPETITIVE REPORT'!D16</f>
        <v>LEDENO KRALJESTVO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6</v>
      </c>
      <c r="H16" s="37">
        <f>'WEEKLY COMPETITIVE REPORT'!H16</f>
        <v>22</v>
      </c>
      <c r="I16" s="14">
        <f>'WEEKLY COMPETITIVE REPORT'!I16/Y4</f>
        <v>13870.79551521623</v>
      </c>
      <c r="J16" s="14">
        <f>'WEEKLY COMPETITIVE REPORT'!J16/Y4</f>
        <v>26629.738387613455</v>
      </c>
      <c r="K16" s="22">
        <f>'WEEKLY COMPETITIVE REPORT'!K16</f>
        <v>1991</v>
      </c>
      <c r="L16" s="22">
        <f>'WEEKLY COMPETITIVE REPORT'!L16</f>
        <v>3720</v>
      </c>
      <c r="M16" s="64">
        <f>'WEEKLY COMPETITIVE REPORT'!M16</f>
        <v>-47.912385344093025</v>
      </c>
      <c r="N16" s="14">
        <f t="shared" si="0"/>
        <v>630.4907052371013</v>
      </c>
      <c r="O16" s="37">
        <f>'WEEKLY COMPETITIVE REPORT'!O16</f>
        <v>22</v>
      </c>
      <c r="P16" s="14">
        <f>'WEEKLY COMPETITIVE REPORT'!P16/Y4</f>
        <v>18214.095034703685</v>
      </c>
      <c r="Q16" s="14">
        <f>'WEEKLY COMPETITIVE REPORT'!Q16/Y4</f>
        <v>32702.8830752803</v>
      </c>
      <c r="R16" s="22">
        <f>'WEEKLY COMPETITIVE REPORT'!R16</f>
        <v>2754</v>
      </c>
      <c r="S16" s="22">
        <f>'WEEKLY COMPETITIVE REPORT'!S16</f>
        <v>4798</v>
      </c>
      <c r="T16" s="64">
        <f>'WEEKLY COMPETITIVE REPORT'!T16</f>
        <v>-44.30431410962817</v>
      </c>
      <c r="U16" s="14">
        <f>'WEEKLY COMPETITIVE REPORT'!U16/Y4</f>
        <v>314179.12439935934</v>
      </c>
      <c r="V16" s="14">
        <f t="shared" si="1"/>
        <v>827.9134106683493</v>
      </c>
      <c r="W16" s="25">
        <f t="shared" si="2"/>
        <v>332393.219434063</v>
      </c>
      <c r="X16" s="22">
        <f>'WEEKLY COMPETITIVE REPORT'!X16</f>
        <v>47199</v>
      </c>
      <c r="Y16" s="56">
        <f>'WEEKLY COMPETITIVE REPORT'!Y16</f>
        <v>49953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SECRET LIFE OF WALTER MITTY</v>
      </c>
      <c r="D17" s="4" t="str">
        <f>'WEEKLY COMPETITIVE REPORT'!D17</f>
        <v>SKRIVNOSTNO ŽIVLJENJE WALTERJA MITTYJA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10</v>
      </c>
      <c r="I17" s="14">
        <f>'WEEKLY COMPETITIVE REPORT'!I17/Y4</f>
        <v>10811.532301121197</v>
      </c>
      <c r="J17" s="14">
        <f>'WEEKLY COMPETITIVE REPORT'!J17/Y4</f>
        <v>0</v>
      </c>
      <c r="K17" s="22">
        <f>'WEEKLY COMPETITIVE REPORT'!K17</f>
        <v>1430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1081.1532301121197</v>
      </c>
      <c r="O17" s="37">
        <f>'WEEKLY COMPETITIVE REPORT'!O17</f>
        <v>10</v>
      </c>
      <c r="P17" s="14">
        <f>'WEEKLY COMPETITIVE REPORT'!P17/Y4</f>
        <v>15266.951414842499</v>
      </c>
      <c r="Q17" s="14">
        <f>'WEEKLY COMPETITIVE REPORT'!Q17/Y4</f>
        <v>0</v>
      </c>
      <c r="R17" s="22">
        <f>'WEEKLY COMPETITIVE REPORT'!R17</f>
        <v>2193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4288.574479444741</v>
      </c>
      <c r="V17" s="14">
        <f t="shared" si="1"/>
        <v>1526.69514148425</v>
      </c>
      <c r="W17" s="25">
        <f t="shared" si="2"/>
        <v>19555.52589428724</v>
      </c>
      <c r="X17" s="22">
        <f>'WEEKLY COMPETITIVE REPORT'!X17</f>
        <v>569</v>
      </c>
      <c r="Y17" s="56">
        <f>'WEEKLY COMPETITIVE REPORT'!Y17</f>
        <v>2762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PARANORMAL ACTIVITY: THE MARKED ONES</v>
      </c>
      <c r="D18" s="4" t="str">
        <f>'WEEKLY COMPETITIVE REPORT'!D18</f>
        <v>PARANORMALNO: OZNAČENI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1</v>
      </c>
      <c r="H18" s="37">
        <f>'WEEKLY COMPETITIVE REPORT'!H18</f>
        <v>8</v>
      </c>
      <c r="I18" s="14">
        <f>'WEEKLY COMPETITIVE REPORT'!I18/Y4</f>
        <v>11800.587293112654</v>
      </c>
      <c r="J18" s="14">
        <f>'WEEKLY COMPETITIVE REPORT'!J18/Y4</f>
        <v>0</v>
      </c>
      <c r="K18" s="22">
        <f>'WEEKLY COMPETITIVE REPORT'!K18</f>
        <v>1562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1475.0734116390818</v>
      </c>
      <c r="O18" s="37">
        <f>'WEEKLY COMPETITIVE REPORT'!O18</f>
        <v>8</v>
      </c>
      <c r="P18" s="14">
        <f>'WEEKLY COMPETITIVE REPORT'!P18/Y4</f>
        <v>15057.394554191138</v>
      </c>
      <c r="Q18" s="14">
        <f>'WEEKLY COMPETITIVE REPORT'!Q18/Y4</f>
        <v>0</v>
      </c>
      <c r="R18" s="22">
        <f>'WEEKLY COMPETITIVE REPORT'!R18</f>
        <v>2105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1882.1743192738923</v>
      </c>
      <c r="W18" s="25">
        <f t="shared" si="2"/>
        <v>15057.394554191138</v>
      </c>
      <c r="X18" s="22">
        <f>'WEEKLY COMPETITIVE REPORT'!X18</f>
        <v>0</v>
      </c>
      <c r="Y18" s="56">
        <f>'WEEKLY COMPETITIVE REPORT'!Y18</f>
        <v>2105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WALKING WITH DINOSAURS 3D</v>
      </c>
      <c r="D19" s="4" t="str">
        <f>'WEEKLY COMPETITIVE REPORT'!D19</f>
        <v>SPREHOD Z DINOZAVRI 3D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22</v>
      </c>
      <c r="I19" s="14">
        <f>'WEEKLY COMPETITIVE REPORT'!I19/Y4</f>
        <v>8485.05072076882</v>
      </c>
      <c r="J19" s="14">
        <f>'WEEKLY COMPETITIVE REPORT'!J19/Y4</f>
        <v>18978.910838227443</v>
      </c>
      <c r="K19" s="22">
        <f>'WEEKLY COMPETITIVE REPORT'!K19</f>
        <v>1169</v>
      </c>
      <c r="L19" s="22">
        <f>'WEEKLY COMPETITIVE REPORT'!L19</f>
        <v>2384</v>
      </c>
      <c r="M19" s="64">
        <f>'WEEKLY COMPETITIVE REPORT'!M19</f>
        <v>-55.29221464237992</v>
      </c>
      <c r="N19" s="14">
        <f t="shared" si="0"/>
        <v>385.68412367131003</v>
      </c>
      <c r="O19" s="37">
        <f>'WEEKLY COMPETITIVE REPORT'!O19</f>
        <v>22</v>
      </c>
      <c r="P19" s="14">
        <f>'WEEKLY COMPETITIVE REPORT'!P19/Y4</f>
        <v>13298.184730379071</v>
      </c>
      <c r="Q19" s="14">
        <f>'WEEKLY COMPETITIVE REPORT'!Q19/Y4</f>
        <v>23457.020822210357</v>
      </c>
      <c r="R19" s="22">
        <f>'WEEKLY COMPETITIVE REPORT'!R19</f>
        <v>1878</v>
      </c>
      <c r="S19" s="22">
        <f>'WEEKLY COMPETITIVE REPORT'!S19</f>
        <v>3085</v>
      </c>
      <c r="T19" s="64">
        <f>'WEEKLY COMPETITIVE REPORT'!T19</f>
        <v>-43.30829634687606</v>
      </c>
      <c r="U19" s="14">
        <f>'WEEKLY COMPETITIVE REPORT'!U19/Y4</f>
        <v>89038.974906567</v>
      </c>
      <c r="V19" s="14">
        <f t="shared" si="1"/>
        <v>604.4629422899578</v>
      </c>
      <c r="W19" s="25">
        <f t="shared" si="2"/>
        <v>102337.15963694607</v>
      </c>
      <c r="X19" s="22">
        <f>'WEEKLY COMPETITIVE REPORT'!X19</f>
        <v>11651</v>
      </c>
      <c r="Y19" s="56">
        <f>'WEEKLY COMPETITIVE REPORT'!Y19</f>
        <v>13529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HOMEFRONT</v>
      </c>
      <c r="D20" s="4" t="str">
        <f>'WEEKLY COMPETITIVE REPORT'!D20</f>
        <v>SOVRAŽNIK PRED VRATI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9</v>
      </c>
      <c r="I20" s="14">
        <f>'WEEKLY COMPETITIVE REPORT'!I20/Y4</f>
        <v>10161.505605979712</v>
      </c>
      <c r="J20" s="14">
        <f>'WEEKLY COMPETITIVE REPORT'!J20/Y4</f>
        <v>17728.243459690337</v>
      </c>
      <c r="K20" s="22">
        <f>'WEEKLY COMPETITIVE REPORT'!K20</f>
        <v>1322</v>
      </c>
      <c r="L20" s="22">
        <f>'WEEKLY COMPETITIVE REPORT'!L20</f>
        <v>2295</v>
      </c>
      <c r="M20" s="64">
        <f>'WEEKLY COMPETITIVE REPORT'!M20</f>
        <v>-42.68182502635145</v>
      </c>
      <c r="N20" s="14">
        <f t="shared" si="0"/>
        <v>1129.0561784421902</v>
      </c>
      <c r="O20" s="37">
        <f>'WEEKLY COMPETITIVE REPORT'!O20</f>
        <v>9</v>
      </c>
      <c r="P20" s="14">
        <f>'WEEKLY COMPETITIVE REPORT'!P20/Y4</f>
        <v>13214.095034703685</v>
      </c>
      <c r="Q20" s="14">
        <f>'WEEKLY COMPETITIVE REPORT'!Q20/Y4</f>
        <v>23069.941270688734</v>
      </c>
      <c r="R20" s="22">
        <f>'WEEKLY COMPETITIVE REPORT'!R20</f>
        <v>1835</v>
      </c>
      <c r="S20" s="22">
        <f>'WEEKLY COMPETITIVE REPORT'!S20</f>
        <v>3141</v>
      </c>
      <c r="T20" s="64">
        <f>'WEEKLY COMPETITIVE REPORT'!T20</f>
        <v>-42.72159222402222</v>
      </c>
      <c r="U20" s="14">
        <f>'WEEKLY COMPETITIVE REPORT'!U20/Y4</f>
        <v>23069.941270688734</v>
      </c>
      <c r="V20" s="14">
        <f t="shared" si="1"/>
        <v>1468.232781633743</v>
      </c>
      <c r="W20" s="25">
        <f t="shared" si="2"/>
        <v>36284.03630539242</v>
      </c>
      <c r="X20" s="22">
        <f>'WEEKLY COMPETITIVE REPORT'!X20</f>
        <v>3141</v>
      </c>
      <c r="Y20" s="56">
        <f>'WEEKLY COMPETITIVE REPORT'!Y20</f>
        <v>4976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GREMO MI PO SVOJE 2</v>
      </c>
      <c r="D21" s="4" t="str">
        <f>'WEEKLY COMPETITIVE REPORT'!D21</f>
        <v>GREMO MI PO SVOJE 2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10</v>
      </c>
      <c r="H21" s="37">
        <f>'WEEKLY COMPETITIVE REPORT'!H21</f>
        <v>24</v>
      </c>
      <c r="I21" s="14">
        <f>'WEEKLY COMPETITIVE REPORT'!I21/Y4</f>
        <v>8769.353977576082</v>
      </c>
      <c r="J21" s="14">
        <f>'WEEKLY COMPETITIVE REPORT'!J21/Y4</f>
        <v>11316.07047517352</v>
      </c>
      <c r="K21" s="22">
        <f>'WEEKLY COMPETITIVE REPORT'!K21</f>
        <v>1416</v>
      </c>
      <c r="L21" s="22">
        <f>'WEEKLY COMPETITIVE REPORT'!L21</f>
        <v>1687</v>
      </c>
      <c r="M21" s="64">
        <f>'WEEKLY COMPETITIVE REPORT'!M21</f>
        <v>-22.505307855626327</v>
      </c>
      <c r="N21" s="14">
        <f aca="true" t="shared" si="3" ref="N21:N33">I21/H21</f>
        <v>365.38974906567006</v>
      </c>
      <c r="O21" s="37">
        <f>'WEEKLY COMPETITIVE REPORT'!O21</f>
        <v>24</v>
      </c>
      <c r="P21" s="14">
        <f>'WEEKLY COMPETITIVE REPORT'!P21/Y4</f>
        <v>11174.586225306994</v>
      </c>
      <c r="Q21" s="14">
        <f>'WEEKLY COMPETITIVE REPORT'!Q21/Y4</f>
        <v>13238.12066203951</v>
      </c>
      <c r="R21" s="22">
        <f>'WEEKLY COMPETITIVE REPORT'!R21</f>
        <v>1878</v>
      </c>
      <c r="S21" s="22">
        <f>'WEEKLY COMPETITIVE REPORT'!S21</f>
        <v>2009</v>
      </c>
      <c r="T21" s="64">
        <f>'WEEKLY COMPETITIVE REPORT'!T21</f>
        <v>-15.587820125025203</v>
      </c>
      <c r="U21" s="14">
        <f>'WEEKLY COMPETITIVE REPORT'!U21/Y4</f>
        <v>721408.1687132942</v>
      </c>
      <c r="V21" s="14">
        <f aca="true" t="shared" si="4" ref="V21:V33">P21/O21</f>
        <v>465.6077593877914</v>
      </c>
      <c r="W21" s="25">
        <f aca="true" t="shared" si="5" ref="W21:W33">P21+U21</f>
        <v>732582.7549386012</v>
      </c>
      <c r="X21" s="22">
        <f>'WEEKLY COMPETITIVE REPORT'!X21</f>
        <v>117378</v>
      </c>
      <c r="Y21" s="56">
        <f>'WEEKLY COMPETITIVE REPORT'!Y21</f>
        <v>119256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LAST VEGAS</v>
      </c>
      <c r="D22" s="4" t="str">
        <f>'WEEKLY COMPETITIVE REPORT'!D22</f>
        <v>LEGENDE V VEGASU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8</v>
      </c>
      <c r="I22" s="14">
        <f>'WEEKLY COMPETITIVE REPORT'!I22/Y4</f>
        <v>6266.684463427657</v>
      </c>
      <c r="J22" s="14">
        <f>'WEEKLY COMPETITIVE REPORT'!J22/Y4</f>
        <v>7273.091297383877</v>
      </c>
      <c r="K22" s="22">
        <f>'WEEKLY COMPETITIVE REPORT'!K22</f>
        <v>790</v>
      </c>
      <c r="L22" s="22">
        <f>'WEEKLY COMPETITIVE REPORT'!L22</f>
        <v>927</v>
      </c>
      <c r="M22" s="64">
        <f>'WEEKLY COMPETITIVE REPORT'!M22</f>
        <v>-13.837401358047359</v>
      </c>
      <c r="N22" s="14">
        <f t="shared" si="3"/>
        <v>783.3355579284571</v>
      </c>
      <c r="O22" s="37">
        <f>'WEEKLY COMPETITIVE REPORT'!O22</f>
        <v>8</v>
      </c>
      <c r="P22" s="14">
        <f>'WEEKLY COMPETITIVE REPORT'!P22/Y4</f>
        <v>7700.2135611318745</v>
      </c>
      <c r="Q22" s="14">
        <f>'WEEKLY COMPETITIVE REPORT'!Q22/Y4</f>
        <v>9345.969033635878</v>
      </c>
      <c r="R22" s="22">
        <f>'WEEKLY COMPETITIVE REPORT'!R22</f>
        <v>1013</v>
      </c>
      <c r="S22" s="22">
        <f>'WEEKLY COMPETITIVE REPORT'!S22</f>
        <v>1251</v>
      </c>
      <c r="T22" s="64">
        <f>'WEEKLY COMPETITIVE REPORT'!T22</f>
        <v>-17.609254498714648</v>
      </c>
      <c r="U22" s="14">
        <f>'WEEKLY COMPETITIVE REPORT'!U22/Y4</f>
        <v>153388.94821142554</v>
      </c>
      <c r="V22" s="14">
        <f t="shared" si="4"/>
        <v>962.5266951414843</v>
      </c>
      <c r="W22" s="25">
        <f t="shared" si="5"/>
        <v>161089.16177255742</v>
      </c>
      <c r="X22" s="22">
        <f>'WEEKLY COMPETITIVE REPORT'!X22</f>
        <v>21331</v>
      </c>
      <c r="Y22" s="56">
        <f>'WEEKLY COMPETITIVE REPORT'!Y22</f>
        <v>22344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NIKO 2</v>
      </c>
      <c r="D23" s="4" t="str">
        <f>'WEEKLY COMPETITIVE REPORT'!D23</f>
        <v>JELENČEK NIKO 2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10</v>
      </c>
      <c r="I23" s="14">
        <f>'WEEKLY COMPETITIVE REPORT'!I23/Y4</f>
        <v>4452.749599572878</v>
      </c>
      <c r="J23" s="14">
        <f>'WEEKLY COMPETITIVE REPORT'!J23/Y4</f>
        <v>10258.942872397223</v>
      </c>
      <c r="K23" s="22">
        <f>'WEEKLY COMPETITIVE REPORT'!K23</f>
        <v>645</v>
      </c>
      <c r="L23" s="22">
        <f>'WEEKLY COMPETITIVE REPORT'!L23</f>
        <v>1472</v>
      </c>
      <c r="M23" s="64">
        <f>'WEEKLY COMPETITIVE REPORT'!M23</f>
        <v>-56.596409055425454</v>
      </c>
      <c r="N23" s="14">
        <f t="shared" si="3"/>
        <v>445.27495995728776</v>
      </c>
      <c r="O23" s="37">
        <f>'WEEKLY COMPETITIVE REPORT'!O23</f>
        <v>10</v>
      </c>
      <c r="P23" s="14">
        <f>'WEEKLY COMPETITIVE REPORT'!P23/Y4</f>
        <v>5341.697810998398</v>
      </c>
      <c r="Q23" s="14">
        <f>'WEEKLY COMPETITIVE REPORT'!Q23/Y4</f>
        <v>11336.091831286707</v>
      </c>
      <c r="R23" s="22">
        <f>'WEEKLY COMPETITIVE REPORT'!R23</f>
        <v>796</v>
      </c>
      <c r="S23" s="22">
        <f>'WEEKLY COMPETITIVE REPORT'!S23</f>
        <v>1646</v>
      </c>
      <c r="T23" s="64">
        <f>'WEEKLY COMPETITIVE REPORT'!T23</f>
        <v>-52.87884139879901</v>
      </c>
      <c r="U23" s="14">
        <f>'WEEKLY COMPETITIVE REPORT'!U23/Y4</f>
        <v>279943.9402028831</v>
      </c>
      <c r="V23" s="14">
        <f t="shared" si="4"/>
        <v>534.1697810998398</v>
      </c>
      <c r="W23" s="25">
        <f t="shared" si="5"/>
        <v>285285.6380138815</v>
      </c>
      <c r="X23" s="22">
        <f>'WEEKLY COMPETITIVE REPORT'!X23</f>
        <v>43231</v>
      </c>
      <c r="Y23" s="56">
        <f>'WEEKLY COMPETITIVE REPORT'!Y23</f>
        <v>44027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CLOUDY WITH A CHANCE OF MEATBALLS 2</v>
      </c>
      <c r="D24" s="4" t="str">
        <f>'WEEKLY COMPETITIVE REPORT'!D24</f>
        <v>OBLAČNO Z MESNIMI KROGLICAMI 2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2</v>
      </c>
      <c r="H24" s="37">
        <f>'WEEKLY COMPETITIVE REPORT'!H24</f>
        <v>13</v>
      </c>
      <c r="I24" s="14">
        <f>'WEEKLY COMPETITIVE REPORT'!I24/Y4</f>
        <v>3890.816871329418</v>
      </c>
      <c r="J24" s="14">
        <f>'WEEKLY COMPETITIVE REPORT'!J24/Y4</f>
        <v>7223.705285638014</v>
      </c>
      <c r="K24" s="22">
        <f>'WEEKLY COMPETITIVE REPORT'!K24</f>
        <v>528</v>
      </c>
      <c r="L24" s="22">
        <f>'WEEKLY COMPETITIVE REPORT'!L24</f>
        <v>1006</v>
      </c>
      <c r="M24" s="64">
        <f>'WEEKLY COMPETITIVE REPORT'!M24</f>
        <v>-46.13821138211382</v>
      </c>
      <c r="N24" s="14">
        <f t="shared" si="3"/>
        <v>299.29360548687833</v>
      </c>
      <c r="O24" s="37">
        <f>'WEEKLY COMPETITIVE REPORT'!O24</f>
        <v>13</v>
      </c>
      <c r="P24" s="14">
        <f>'WEEKLY COMPETITIVE REPORT'!P24/Y4</f>
        <v>5021.3561131874</v>
      </c>
      <c r="Q24" s="14">
        <f>'WEEKLY COMPETITIVE REPORT'!Q24/Y4</f>
        <v>8946.876668446343</v>
      </c>
      <c r="R24" s="22">
        <f>'WEEKLY COMPETITIVE REPORT'!R24</f>
        <v>717</v>
      </c>
      <c r="S24" s="22">
        <f>'WEEKLY COMPETITIVE REPORT'!S24</f>
        <v>1256</v>
      </c>
      <c r="T24" s="64">
        <f>'WEEKLY COMPETITIVE REPORT'!T24</f>
        <v>-43.87587647322094</v>
      </c>
      <c r="U24" s="14">
        <f>'WEEKLY COMPETITIVE REPORT'!U24/Y4</f>
        <v>8946.876668446343</v>
      </c>
      <c r="V24" s="14">
        <f t="shared" si="4"/>
        <v>386.25816255287697</v>
      </c>
      <c r="W24" s="25">
        <f t="shared" si="5"/>
        <v>13968.232781633742</v>
      </c>
      <c r="X24" s="22">
        <f>'WEEKLY COMPETITIVE REPORT'!X24</f>
        <v>1256</v>
      </c>
      <c r="Y24" s="56">
        <f>'WEEKLY COMPETITIVE REPORT'!Y24</f>
        <v>1973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HUNGER GAMES: CATCHING FIRE</v>
      </c>
      <c r="D25" s="4" t="str">
        <f>'WEEKLY COMPETITIVE REPORT'!D25</f>
        <v>IGRE LAKOTE: KRUTO MAŠČEVANJE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10</v>
      </c>
      <c r="I25" s="14">
        <f>'WEEKLY COMPETITIVE REPORT'!I25/Y4</f>
        <v>3792.044847837694</v>
      </c>
      <c r="J25" s="14">
        <f>'WEEKLY COMPETITIVE REPORT'!J25/Y4</f>
        <v>6637.74693005873</v>
      </c>
      <c r="K25" s="22">
        <f>'WEEKLY COMPETITIVE REPORT'!K25</f>
        <v>476</v>
      </c>
      <c r="L25" s="22">
        <f>'WEEKLY COMPETITIVE REPORT'!L25</f>
        <v>844</v>
      </c>
      <c r="M25" s="64">
        <f>'WEEKLY COMPETITIVE REPORT'!M25</f>
        <v>-42.87150613311884</v>
      </c>
      <c r="N25" s="14">
        <f t="shared" si="3"/>
        <v>379.2044847837694</v>
      </c>
      <c r="O25" s="37">
        <f>'WEEKLY COMPETITIVE REPORT'!O25</f>
        <v>10</v>
      </c>
      <c r="P25" s="14">
        <f>'WEEKLY COMPETITIVE REPORT'!P25/Y4</f>
        <v>5000</v>
      </c>
      <c r="Q25" s="14">
        <f>'WEEKLY COMPETITIVE REPORT'!Q25/Y4</f>
        <v>9104.378003203417</v>
      </c>
      <c r="R25" s="22">
        <f>'WEEKLY COMPETITIVE REPORT'!R25</f>
        <v>665</v>
      </c>
      <c r="S25" s="22">
        <f>'WEEKLY COMPETITIVE REPORT'!S25</f>
        <v>1217</v>
      </c>
      <c r="T25" s="64">
        <f>'WEEKLY COMPETITIVE REPORT'!T25</f>
        <v>-45.08136636856766</v>
      </c>
      <c r="U25" s="14">
        <f>'WEEKLY COMPETITIVE REPORT'!U25/Y4</f>
        <v>232981.8473037907</v>
      </c>
      <c r="V25" s="14">
        <f t="shared" si="4"/>
        <v>500</v>
      </c>
      <c r="W25" s="25">
        <f t="shared" si="5"/>
        <v>237981.8473037907</v>
      </c>
      <c r="X25" s="22">
        <f>'WEEKLY COMPETITIVE REPORT'!X25</f>
        <v>32103</v>
      </c>
      <c r="Y25" s="56">
        <f>'WEEKLY COMPETITIVE REPORT'!Y25</f>
        <v>32768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PHILOMENA</v>
      </c>
      <c r="D26" s="4" t="str">
        <f>'WEEKLY COMPETITIVE REPORT'!D26</f>
        <v>PHILOMENA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5</v>
      </c>
      <c r="H26" s="37">
        <f>'WEEKLY COMPETITIVE REPORT'!H26</f>
        <v>3</v>
      </c>
      <c r="I26" s="14">
        <f>'WEEKLY COMPETITIVE REPORT'!I26/Y4</f>
        <v>2047.517351841965</v>
      </c>
      <c r="J26" s="14">
        <f>'WEEKLY COMPETITIVE REPORT'!J26/Y4</f>
        <v>4105.71276027763</v>
      </c>
      <c r="K26" s="22">
        <f>'WEEKLY COMPETITIVE REPORT'!K26</f>
        <v>343</v>
      </c>
      <c r="L26" s="22">
        <f>'WEEKLY COMPETITIVE REPORT'!L26</f>
        <v>667</v>
      </c>
      <c r="M26" s="64">
        <f>'WEEKLY COMPETITIVE REPORT'!M26</f>
        <v>-50.13003901170351</v>
      </c>
      <c r="N26" s="14">
        <f t="shared" si="3"/>
        <v>682.5057839473217</v>
      </c>
      <c r="O26" s="37">
        <f>'WEEKLY COMPETITIVE REPORT'!O26</f>
        <v>3</v>
      </c>
      <c r="P26" s="14">
        <f>'WEEKLY COMPETITIVE REPORT'!P26/Y4</f>
        <v>3929.5248264815805</v>
      </c>
      <c r="Q26" s="14">
        <f>'WEEKLY COMPETITIVE REPORT'!Q26/Y4</f>
        <v>6113.18739989322</v>
      </c>
      <c r="R26" s="22">
        <f>'WEEKLY COMPETITIVE REPORT'!R26</f>
        <v>668</v>
      </c>
      <c r="S26" s="22">
        <f>'WEEKLY COMPETITIVE REPORT'!S26</f>
        <v>1013</v>
      </c>
      <c r="T26" s="64">
        <f>'WEEKLY COMPETITIVE REPORT'!T26</f>
        <v>-35.72052401746724</v>
      </c>
      <c r="U26" s="14">
        <f>'WEEKLY COMPETITIVE REPORT'!U26/Y4</f>
        <v>36091.83128670582</v>
      </c>
      <c r="V26" s="14">
        <f t="shared" si="4"/>
        <v>1309.8416088271936</v>
      </c>
      <c r="W26" s="25">
        <f t="shared" si="5"/>
        <v>40021.3561131874</v>
      </c>
      <c r="X26" s="22">
        <f>'WEEKLY COMPETITIVE REPORT'!X26</f>
        <v>5822</v>
      </c>
      <c r="Y26" s="56">
        <f>'WEEKLY COMPETITIVE REPORT'!Y26</f>
        <v>6490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DELIVERY MAN</v>
      </c>
      <c r="D27" s="4" t="str">
        <f>'WEEKLY COMPETITIVE REPORT'!D27</f>
        <v>DOSTAVLJALEC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7</v>
      </c>
      <c r="H27" s="37">
        <f>'WEEKLY COMPETITIVE REPORT'!H27</f>
        <v>9</v>
      </c>
      <c r="I27" s="14">
        <f>'WEEKLY COMPETITIVE REPORT'!I27/Y4</f>
        <v>2355.846235985051</v>
      </c>
      <c r="J27" s="14">
        <f>'WEEKLY COMPETITIVE REPORT'!J27/Y17</f>
        <v>1.2052860246198407</v>
      </c>
      <c r="K27" s="22">
        <f>'WEEKLY COMPETITIVE REPORT'!K27</f>
        <v>304</v>
      </c>
      <c r="L27" s="22">
        <f>'WEEKLY COMPETITIVE REPORT'!L27</f>
        <v>575</v>
      </c>
      <c r="M27" s="64">
        <f>'WEEKLY COMPETITIVE REPORT'!M27</f>
        <v>-46.981075398017424</v>
      </c>
      <c r="N27" s="14">
        <f t="shared" si="3"/>
        <v>261.7606928872279</v>
      </c>
      <c r="O27" s="37">
        <f>'WEEKLY COMPETITIVE REPORT'!O27</f>
        <v>9</v>
      </c>
      <c r="P27" s="14">
        <f>'WEEKLY COMPETITIVE REPORT'!P27/Y4</f>
        <v>3152.6962092899093</v>
      </c>
      <c r="Q27" s="14">
        <f>'WEEKLY COMPETITIVE REPORT'!Q27/Y17</f>
        <v>1.44967414916727</v>
      </c>
      <c r="R27" s="22">
        <f>'WEEKLY COMPETITIVE REPORT'!R27</f>
        <v>440</v>
      </c>
      <c r="S27" s="22">
        <f>'WEEKLY COMPETITIVE REPORT'!S27</f>
        <v>722</v>
      </c>
      <c r="T27" s="64">
        <f>'WEEKLY COMPETITIVE REPORT'!T27</f>
        <v>-41.00899100899101</v>
      </c>
      <c r="U27" s="14">
        <f>'WEEKLY COMPETITIVE REPORT'!U27/Y17</f>
        <v>13.44605358435916</v>
      </c>
      <c r="V27" s="14">
        <f t="shared" si="4"/>
        <v>350.29957880998995</v>
      </c>
      <c r="W27" s="25">
        <f t="shared" si="5"/>
        <v>3166.1422628742685</v>
      </c>
      <c r="X27" s="22">
        <f>'WEEKLY COMPETITIVE REPORT'!X27</f>
        <v>6885</v>
      </c>
      <c r="Y27" s="56">
        <f>'WEEKLY COMPETITIVE REPORT'!Y27</f>
        <v>7325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PRISONERS</v>
      </c>
      <c r="D28" s="4" t="str">
        <f>'WEEKLY COMPETITIVE REPORT'!D28</f>
        <v>UGRABLJENI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2</v>
      </c>
      <c r="H28" s="37">
        <f>'WEEKLY COMPETITIVE REPORT'!H28</f>
        <v>9</v>
      </c>
      <c r="I28" s="14">
        <f>'WEEKLY COMPETITIVE REPORT'!I28/Y4</f>
        <v>2104.9119060331022</v>
      </c>
      <c r="J28" s="14">
        <f>'WEEKLY COMPETITIVE REPORT'!J28/Y17</f>
        <v>1.5456191165821869</v>
      </c>
      <c r="K28" s="22">
        <f>'WEEKLY COMPETITIVE REPORT'!K28</f>
        <v>255</v>
      </c>
      <c r="L28" s="22">
        <f>'WEEKLY COMPETITIVE REPORT'!L28</f>
        <v>686</v>
      </c>
      <c r="M28" s="64">
        <f>'WEEKLY COMPETITIVE REPORT'!M28</f>
        <v>-63.05926446474584</v>
      </c>
      <c r="N28" s="14">
        <f t="shared" si="3"/>
        <v>233.87910067034468</v>
      </c>
      <c r="O28" s="37">
        <f>'WEEKLY COMPETITIVE REPORT'!O28</f>
        <v>9</v>
      </c>
      <c r="P28" s="14">
        <f>'WEEKLY COMPETITIVE REPORT'!P28/Y4</f>
        <v>3011.211959423385</v>
      </c>
      <c r="Q28" s="14">
        <f>'WEEKLY COMPETITIVE REPORT'!Q28/Y17</f>
        <v>2.1390296886314264</v>
      </c>
      <c r="R28" s="22">
        <f>'WEEKLY COMPETITIVE REPORT'!R28</f>
        <v>397</v>
      </c>
      <c r="S28" s="22">
        <f>'WEEKLY COMPETITIVE REPORT'!S28</f>
        <v>1015</v>
      </c>
      <c r="T28" s="64">
        <f>'WEEKLY COMPETITIVE REPORT'!T28</f>
        <v>-61.814488828706835</v>
      </c>
      <c r="U28" s="14">
        <f>'WEEKLY COMPETITIVE REPORT'!U28/Y17</f>
        <v>2.1390296886314264</v>
      </c>
      <c r="V28" s="14">
        <f t="shared" si="4"/>
        <v>334.57910660259836</v>
      </c>
      <c r="W28" s="25">
        <f t="shared" si="5"/>
        <v>3013.3509891120166</v>
      </c>
      <c r="X28" s="22">
        <f>'WEEKLY COMPETITIVE REPORT'!W29</f>
        <v>21848</v>
      </c>
      <c r="Y28" s="56">
        <f>'WEEKLY COMPETITIVE REPORT'!X29</f>
        <v>3795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ALL IS LOST</v>
      </c>
      <c r="D29" s="4" t="str">
        <f>'WEEKLY COMPETITIVE REPORT'!D29</f>
        <v>VSE JE IZGUBLJENO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4</v>
      </c>
      <c r="H29" s="37">
        <f>'WEEKLY COMPETITIVE REPORT'!H29</f>
        <v>8</v>
      </c>
      <c r="I29" s="14">
        <f>'WEEKLY COMPETITIVE REPORT'!I29/Y4</f>
        <v>1968.7666844634277</v>
      </c>
      <c r="J29" s="14">
        <f>'WEEKLY COMPETITIVE REPORT'!J29/Y17</f>
        <v>0.9902244750181028</v>
      </c>
      <c r="K29" s="22">
        <f>'WEEKLY COMPETITIVE REPORT'!K29</f>
        <v>253</v>
      </c>
      <c r="L29" s="22">
        <f>'WEEKLY COMPETITIVE REPORT'!L29</f>
        <v>473</v>
      </c>
      <c r="M29" s="64">
        <f>'WEEKLY COMPETITIVE REPORT'!M29</f>
        <v>-46.06946983546618</v>
      </c>
      <c r="N29" s="14">
        <f t="shared" si="3"/>
        <v>246.09583555792847</v>
      </c>
      <c r="O29" s="37">
        <f>'WEEKLY COMPETITIVE REPORT'!O29</f>
        <v>8</v>
      </c>
      <c r="P29" s="14">
        <f>'WEEKLY COMPETITIVE REPORT'!P29/Y4</f>
        <v>2976.5082754938603</v>
      </c>
      <c r="Q29" s="14">
        <f>'WEEKLY COMPETITIVE REPORT'!Q29/Y17</f>
        <v>1.394641564083997</v>
      </c>
      <c r="R29" s="22">
        <f>'WEEKLY COMPETITIVE REPORT'!R29</f>
        <v>397</v>
      </c>
      <c r="S29" s="22">
        <f>'WEEKLY COMPETITIVE REPORT'!S29</f>
        <v>691</v>
      </c>
      <c r="T29" s="64">
        <f>'WEEKLY COMPETITIVE REPORT'!T29</f>
        <v>-42.10799584631361</v>
      </c>
      <c r="U29" s="14" t="e">
        <f>'WEEKLY COMPETITIVE REPORT'!#REF!/Y4</f>
        <v>#REF!</v>
      </c>
      <c r="V29" s="14">
        <f t="shared" si="4"/>
        <v>372.06353443673254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4192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ANCHORMAN</v>
      </c>
      <c r="D30" s="4" t="str">
        <f>'WEEKLY COMPETITIVE REPORT'!D30</f>
        <v>JEBEŠ NOVICE</v>
      </c>
      <c r="E30" s="4" t="str">
        <f>'WEEKLY COMPETITIVE REPORT'!E30</f>
        <v>PAR</v>
      </c>
      <c r="F30" s="4" t="str">
        <f>'WEEKLY COMPETITIVE REPORT'!F30</f>
        <v>Karantanija</v>
      </c>
      <c r="G30" s="37">
        <f>'WEEKLY COMPETITIVE REPORT'!G30</f>
        <v>3</v>
      </c>
      <c r="H30" s="37">
        <f>'WEEKLY COMPETITIVE REPORT'!H30</f>
        <v>7</v>
      </c>
      <c r="I30" s="14">
        <f>'WEEKLY COMPETITIVE REPORT'!I30/Y4</f>
        <v>1962.0928990923653</v>
      </c>
      <c r="J30" s="14">
        <f>'WEEKLY COMPETITIVE REPORT'!J30/Y17</f>
        <v>1.3110065170166545</v>
      </c>
      <c r="K30" s="22">
        <f>'WEEKLY COMPETITIVE REPORT'!K30</f>
        <v>256</v>
      </c>
      <c r="L30" s="22">
        <f>'WEEKLY COMPETITIVE REPORT'!L30</f>
        <v>618</v>
      </c>
      <c r="M30" s="64">
        <f>'WEEKLY COMPETITIVE REPORT'!M30</f>
        <v>-59.403479701739855</v>
      </c>
      <c r="N30" s="14">
        <f t="shared" si="3"/>
        <v>280.2989855846236</v>
      </c>
      <c r="O30" s="37">
        <f>'WEEKLY COMPETITIVE REPORT'!O30</f>
        <v>7</v>
      </c>
      <c r="P30" s="14">
        <f>'WEEKLY COMPETITIVE REPORT'!P30/Y4</f>
        <v>2213.027229044314</v>
      </c>
      <c r="Q30" s="14">
        <f>'WEEKLY COMPETITIVE REPORT'!Q30/Y17</f>
        <v>1.7038377986965967</v>
      </c>
      <c r="R30" s="22">
        <f>'WEEKLY COMPETITIVE REPORT'!R30</f>
        <v>292</v>
      </c>
      <c r="S30" s="22">
        <f>'WEEKLY COMPETITIVE REPORT'!S30</f>
        <v>844</v>
      </c>
      <c r="T30" s="64">
        <f>'WEEKLY COMPETITIVE REPORT'!T30</f>
        <v>-64.76838079048024</v>
      </c>
      <c r="U30" s="14">
        <f>'WEEKLY COMPETITIVE REPORT'!U30/Y4</f>
        <v>23637.213027229045</v>
      </c>
      <c r="V30" s="14">
        <f t="shared" si="4"/>
        <v>316.1467470063306</v>
      </c>
      <c r="W30" s="25">
        <f t="shared" si="5"/>
        <v>25850.24025627336</v>
      </c>
      <c r="X30" s="22">
        <f>'WEEKLY COMPETITIVE REPORT'!X30</f>
        <v>3266</v>
      </c>
      <c r="Y30" s="56">
        <f>'WEEKLY COMPETITIVE REPORT'!Y30</f>
        <v>3558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JUSTIN AND THE KNIGHTS OF VALOUR</v>
      </c>
      <c r="D31" s="4" t="str">
        <f>'WEEKLY COMPETITIVE REPORT'!D31</f>
        <v>JURIJ IN POGUMNI VITEZI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4</v>
      </c>
      <c r="H31" s="37">
        <f>'WEEKLY COMPETITIVE REPORT'!H31</f>
        <v>9</v>
      </c>
      <c r="I31" s="14">
        <f>'WEEKLY COMPETITIVE REPORT'!I31/Y4</f>
        <v>1788.5744794447412</v>
      </c>
      <c r="J31" s="14">
        <f>'WEEKLY COMPETITIVE REPORT'!J31/Y17</f>
        <v>0.6585807385952208</v>
      </c>
      <c r="K31" s="22">
        <f>'WEEKLY COMPETITIVE REPORT'!K31</f>
        <v>260</v>
      </c>
      <c r="L31" s="22">
        <f>'WEEKLY COMPETITIVE REPORT'!L31</f>
        <v>355</v>
      </c>
      <c r="M31" s="64">
        <f>'WEEKLY COMPETITIVE REPORT'!M31</f>
        <v>-26.333150082462893</v>
      </c>
      <c r="N31" s="14">
        <f t="shared" si="3"/>
        <v>198.73049771608237</v>
      </c>
      <c r="O31" s="37">
        <f>'WEEKLY COMPETITIVE REPORT'!O31</f>
        <v>9</v>
      </c>
      <c r="P31" s="14">
        <f>'WEEKLY COMPETITIVE REPORT'!P31/Y4</f>
        <v>1968.7666844634277</v>
      </c>
      <c r="Q31" s="14">
        <f>'WEEKLY COMPETITIVE REPORT'!Q31/Y17</f>
        <v>0.7045619116582187</v>
      </c>
      <c r="R31" s="22">
        <f>'WEEKLY COMPETITIVE REPORT'!R31</f>
        <v>286</v>
      </c>
      <c r="S31" s="22">
        <f>'WEEKLY COMPETITIVE REPORT'!S31</f>
        <v>385</v>
      </c>
      <c r="T31" s="64">
        <f>'WEEKLY COMPETITIVE REPORT'!T31</f>
        <v>-24.203494347379234</v>
      </c>
      <c r="U31" s="14">
        <f>'WEEKLY COMPETITIVE REPORT'!U31/Y4</f>
        <v>17502.669514148427</v>
      </c>
      <c r="V31" s="14">
        <f t="shared" si="4"/>
        <v>218.75185382926975</v>
      </c>
      <c r="W31" s="25">
        <f t="shared" si="5"/>
        <v>19471.436198611853</v>
      </c>
      <c r="X31" s="22">
        <f>'WEEKLY COMPETITIVE REPORT'!X31</f>
        <v>2644</v>
      </c>
      <c r="Y31" s="56">
        <f>'WEEKLY COMPETITIVE REPORT'!Y31</f>
        <v>2930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INSIDE LLEWYN DAVIS</v>
      </c>
      <c r="D32" s="4" t="str">
        <f>'WEEKLY COMPETITIVE REPORT'!D32</f>
        <v>LLEWYN DAVIS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5</v>
      </c>
      <c r="H32" s="37">
        <f>'WEEKLY COMPETITIVE REPORT'!H32</f>
        <v>1</v>
      </c>
      <c r="I32" s="14">
        <f>'WEEKLY COMPETITIVE REPORT'!I32/Y4</f>
        <v>615.3230112119594</v>
      </c>
      <c r="J32" s="14">
        <f>'WEEKLY COMPETITIVE REPORT'!J32/Y17</f>
        <v>0.44569152787834904</v>
      </c>
      <c r="K32" s="22">
        <f>'WEEKLY COMPETITIVE REPORT'!K32</f>
        <v>97</v>
      </c>
      <c r="L32" s="22">
        <f>'WEEKLY COMPETITIVE REPORT'!L32</f>
        <v>261</v>
      </c>
      <c r="M32" s="64">
        <f>'WEEKLY COMPETITIVE REPORT'!M32</f>
        <v>-62.55077173030057</v>
      </c>
      <c r="N32" s="14">
        <f t="shared" si="3"/>
        <v>615.3230112119594</v>
      </c>
      <c r="O32" s="37">
        <f>'WEEKLY COMPETITIVE REPORT'!O32</f>
        <v>1</v>
      </c>
      <c r="P32" s="14">
        <f>'WEEKLY COMPETITIVE REPORT'!P32/Y4</f>
        <v>1134.5435130806193</v>
      </c>
      <c r="Q32" s="14">
        <f>'WEEKLY COMPETITIVE REPORT'!Q32/Y17</f>
        <v>0.6553222302679218</v>
      </c>
      <c r="R32" s="22">
        <f>'WEEKLY COMPETITIVE REPORT'!R32</f>
        <v>181</v>
      </c>
      <c r="S32" s="22">
        <f>'WEEKLY COMPETITIVE REPORT'!S32</f>
        <v>396</v>
      </c>
      <c r="T32" s="64">
        <f>'WEEKLY COMPETITIVE REPORT'!T32</f>
        <v>-53.03867403314917</v>
      </c>
      <c r="U32" s="14">
        <f>'WEEKLY COMPETITIVE REPORT'!U32/Y4</f>
        <v>23331.553657234384</v>
      </c>
      <c r="V32" s="14">
        <f t="shared" si="4"/>
        <v>1134.5435130806193</v>
      </c>
      <c r="W32" s="25">
        <f t="shared" si="5"/>
        <v>24466.097170315003</v>
      </c>
      <c r="X32" s="22">
        <f>'WEEKLY COMPETITIVE REPORT'!X32</f>
        <v>3854</v>
      </c>
      <c r="Y32" s="56">
        <f>'WEEKLY COMPETITIVE REPORT'!Y32</f>
        <v>4035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CHEFURS RAUS!</v>
      </c>
      <c r="D33" s="4" t="str">
        <f>'WEEKLY COMPETITIVE REPORT'!D33</f>
        <v>ČEFURJI RAUS!</v>
      </c>
      <c r="E33" s="4" t="str">
        <f>'WEEKLY COMPETITIVE REPORT'!E33</f>
        <v>IND</v>
      </c>
      <c r="F33" s="4" t="str">
        <f>'WEEKLY COMPETITIVE REPORT'!F33</f>
        <v>KZC</v>
      </c>
      <c r="G33" s="37">
        <f>'WEEKLY COMPETITIVE REPORT'!G33</f>
        <v>15</v>
      </c>
      <c r="H33" s="37">
        <f>'WEEKLY COMPETITIVE REPORT'!H33</f>
        <v>15</v>
      </c>
      <c r="I33" s="14">
        <f>'WEEKLY COMPETITIVE REPORT'!I33/Y4</f>
        <v>828.8841430859584</v>
      </c>
      <c r="J33" s="14">
        <f>'WEEKLY COMPETITIVE REPORT'!J33/Y17</f>
        <v>0.34178131788559013</v>
      </c>
      <c r="K33" s="22">
        <f>'WEEKLY COMPETITIVE REPORT'!K33</f>
        <v>82</v>
      </c>
      <c r="L33" s="22">
        <f>'WEEKLY COMPETITIVE REPORT'!L33</f>
        <v>201</v>
      </c>
      <c r="M33" s="64">
        <f>'WEEKLY COMPETITIVE REPORT'!M33</f>
        <v>-34.21610169491525</v>
      </c>
      <c r="N33" s="14">
        <f t="shared" si="3"/>
        <v>55.25894287239723</v>
      </c>
      <c r="O33" s="37">
        <f>'WEEKLY COMPETITIVE REPORT'!O33</f>
        <v>15</v>
      </c>
      <c r="P33" s="14">
        <f>'WEEKLY COMPETITIVE REPORT'!P33/Y4</f>
        <v>1033.10197544047</v>
      </c>
      <c r="Q33" s="14">
        <f>'WEEKLY COMPETITIVE REPORT'!Q33/Y17</f>
        <v>0.36495293265749457</v>
      </c>
      <c r="R33" s="22">
        <f>'WEEKLY COMPETITIVE REPORT'!R33</f>
        <v>210</v>
      </c>
      <c r="S33" s="22">
        <f>'WEEKLY COMPETITIVE REPORT'!S33</f>
        <v>220</v>
      </c>
      <c r="T33" s="64">
        <f>'WEEKLY COMPETITIVE REPORT'!T33</f>
        <v>-23.214285714285708</v>
      </c>
      <c r="U33" s="14">
        <f>'WEEKLY COMPETITIVE REPORT'!U33/Y4</f>
        <v>358949.5461825948</v>
      </c>
      <c r="V33" s="14">
        <f t="shared" si="4"/>
        <v>68.87346502936467</v>
      </c>
      <c r="W33" s="25">
        <f t="shared" si="5"/>
        <v>359982.64815803524</v>
      </c>
      <c r="X33" s="22">
        <f>'WEEKLY COMPETITIVE REPORT'!X33</f>
        <v>55144</v>
      </c>
      <c r="Y33" s="56">
        <f>'WEEKLY COMPETITIVE REPORT'!Y33</f>
        <v>55354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233</v>
      </c>
      <c r="I34" s="32">
        <f>SUM(I14:I33)</f>
        <v>188048.58515750134</v>
      </c>
      <c r="J34" s="31">
        <f>SUM(J14:J33)</f>
        <v>235260.10203381797</v>
      </c>
      <c r="K34" s="31">
        <f>SUM(K14:K33)</f>
        <v>24068</v>
      </c>
      <c r="L34" s="31">
        <f>SUM(L14:L33)</f>
        <v>33114</v>
      </c>
      <c r="M34" s="64">
        <f>'WEEKLY COMPETITIVE REPORT'!M34</f>
        <v>-39.51833090066111</v>
      </c>
      <c r="N34" s="32">
        <f>I34/H34</f>
        <v>807.0754727789757</v>
      </c>
      <c r="O34" s="40">
        <f>'WEEKLY COMPETITIVE REPORT'!O34</f>
        <v>233</v>
      </c>
      <c r="P34" s="31">
        <f>SUM(P14:P33)</f>
        <v>263044.58088627877</v>
      </c>
      <c r="Q34" s="31">
        <f>SUM(Q14:Q33)</f>
        <v>323191.8076422719</v>
      </c>
      <c r="R34" s="31">
        <f>SUM(R14:R33)</f>
        <v>35812</v>
      </c>
      <c r="S34" s="31">
        <f>SUM(S14:S33)</f>
        <v>47182</v>
      </c>
      <c r="T34" s="65">
        <f>P34/Q34-100%</f>
        <v>-0.1861038099782768</v>
      </c>
      <c r="U34" s="31" t="e">
        <f>SUM(U14:U33)</f>
        <v>#REF!</v>
      </c>
      <c r="V34" s="32">
        <f>P34/O34</f>
        <v>1128.9466990827416</v>
      </c>
      <c r="W34" s="31" t="e">
        <f>SUM(W14:W33)</f>
        <v>#REF!</v>
      </c>
      <c r="X34" s="31" t="e">
        <f>SUM(X14:X33)</f>
        <v>#REF!</v>
      </c>
      <c r="Y34" s="35">
        <f>SUM(Y14:Y33)</f>
        <v>505590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2014-01-16T11:43:53Z</dcterms:modified>
  <cp:category/>
  <cp:version/>
  <cp:contentType/>
  <cp:contentStatus/>
</cp:coreProperties>
</file>