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545" windowWidth="23385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<sst xmlns="http://schemas.openxmlformats.org/spreadsheetml/2006/main" count="263" uniqueCount="99">
  <si>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</si>
  <si>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</si>
  <si>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</si>
  <si>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</si>
  <si>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</si>
  <si>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</si>
  <si>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</si>
  <si>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</si>
  <si>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</si>
  <si>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</si>
  <si>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</si>
  <si>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</si>
  <si>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</si>
  <si>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</si>
  <si>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</si>
  <si>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</si>
  <si>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</si>
  <si>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</si>
  <si>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</si>
  <si>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</si>
  <si>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</si>
  <si>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</si>
  <si>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</si>
  <si>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</si>
  <si>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</si>
  <si>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</si>
  <si>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</si>
  <si>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</si>
  <si>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</si>
  <si>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</si>
  <si>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</si>
  <si>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</si>
  <si>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</si>
  <si>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</si>
  <si>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</si>
  <si>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</si>
  <si>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</si>
  <si>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</si>
  <si>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</si>
  <si>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</si>
  <si>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</si>
  <si>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</si>
  <si>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</si>
  <si>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</si>
  <si>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</si>
  <si>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</si>
  <si>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</si>
  <si>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</si>
  <si>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BVI</t>
  </si>
  <si>
    <t>CENEX</t>
  </si>
  <si>
    <t>FOX</t>
  </si>
  <si>
    <t>CF</t>
  </si>
  <si>
    <t>New</t>
  </si>
  <si>
    <t>MR. PEABODY AND SHERMAN</t>
  </si>
  <si>
    <t>PUSTOLOVŠČINE GOSPODA PEABODYJA IN SHERMANA</t>
  </si>
  <si>
    <t>NOAH</t>
  </si>
  <si>
    <t>NOE</t>
  </si>
  <si>
    <t>PAR</t>
  </si>
  <si>
    <t>RIO 2</t>
  </si>
  <si>
    <t>TINKERBELL AND THE PIRATE FAIRY</t>
  </si>
  <si>
    <t>ZVONČICA IN PIRATSKA VILA</t>
  </si>
  <si>
    <t>SONY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</si>
  <si>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</si>
  <si>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</si>
  <si>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</si>
  <si>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</si>
  <si>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</si>
  <si>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</si>
  <si>
    <t>FADING GIGOLO</t>
  </si>
  <si>
    <t>SIVOLASI ŽIGOLO</t>
  </si>
  <si>
    <t>NEIGHBORS</t>
  </si>
  <si>
    <t>SOSEDI</t>
  </si>
  <si>
    <t>UNI</t>
  </si>
  <si>
    <t>NUT JOB</t>
  </si>
  <si>
    <t>TRD OREH</t>
  </si>
  <si>
    <t>GODZILLA (2014)</t>
  </si>
  <si>
    <t>GODZILA</t>
  </si>
  <si>
    <t>WB</t>
  </si>
  <si>
    <t>WALK OF SHAME</t>
  </si>
  <si>
    <t>SEKS NA EKS</t>
  </si>
  <si>
    <t>TRACKS</t>
  </si>
  <si>
    <t>POTI</t>
  </si>
  <si>
    <t>X-MEN DAYS OF FUTURE PAST</t>
  </si>
  <si>
    <t>MOŽJE X: DNEVI PRIHODNJE PRETEKLOSTI</t>
  </si>
  <si>
    <t>GRACE OF MONACO</t>
  </si>
  <si>
    <t>GRACE MONAŠKA</t>
  </si>
  <si>
    <t>THAT AWKWARD MOMENT</t>
  </si>
  <si>
    <t>TISTI ČUDNI OBČUTEK</t>
  </si>
  <si>
    <t>2i Film</t>
  </si>
  <si>
    <t>29 - May</t>
  </si>
  <si>
    <t>04 - Jun</t>
  </si>
  <si>
    <t>30 - May</t>
  </si>
  <si>
    <t>01 - Jun</t>
  </si>
  <si>
    <t>EDGE OF TOMORROW</t>
  </si>
  <si>
    <t>HOUSE OF MAGIC</t>
  </si>
  <si>
    <t>MALEFICENT</t>
  </si>
  <si>
    <t>ZLOHOTNICA</t>
  </si>
  <si>
    <t>NA ROBU JUTRIŠNJEGA DNE</t>
  </si>
  <si>
    <t>HIŠA VELIKEGA ČARODEJA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</si>
</sst>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V27" sqref="V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91</v>
      </c>
      <c r="L4" s="20"/>
      <c r="M4" s="79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89</v>
      </c>
      <c r="L5" s="7"/>
      <c r="M5" s="80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41795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95</v>
      </c>
      <c r="D14" s="4" t="s">
        <v>96</v>
      </c>
      <c r="E14" s="15" t="s">
        <v>48</v>
      </c>
      <c r="F14" s="15" t="s">
        <v>49</v>
      </c>
      <c r="G14" s="37">
        <v>1</v>
      </c>
      <c r="H14" s="37">
        <v>16</v>
      </c>
      <c r="I14" s="14">
        <v>14825</v>
      </c>
      <c r="J14" s="14"/>
      <c r="K14" s="98">
        <v>2570</v>
      </c>
      <c r="L14" s="98"/>
      <c r="M14" s="64"/>
      <c r="N14" s="14">
        <f>I14/H14</f>
        <v>926.5625</v>
      </c>
      <c r="O14" s="38">
        <v>16</v>
      </c>
      <c r="P14" s="14">
        <v>22665</v>
      </c>
      <c r="Q14" s="14"/>
      <c r="R14" s="14">
        <v>4224</v>
      </c>
      <c r="S14" s="14"/>
      <c r="T14" s="64"/>
      <c r="U14" s="74">
        <v>164</v>
      </c>
      <c r="V14" s="14">
        <f>P14/O14</f>
        <v>1416.5625</v>
      </c>
      <c r="W14" s="74">
        <f>SUM(U14,P14)</f>
        <v>22829</v>
      </c>
      <c r="X14" s="74">
        <v>129</v>
      </c>
      <c r="Y14" s="75">
        <f>SUM(X14,R14)</f>
        <v>4353</v>
      </c>
    </row>
    <row r="15" spans="1:25" ht="12.75">
      <c r="A15" s="72">
        <v>2</v>
      </c>
      <c r="B15" s="72">
        <v>2</v>
      </c>
      <c r="C15" s="4" t="s">
        <v>70</v>
      </c>
      <c r="D15" s="4" t="s">
        <v>71</v>
      </c>
      <c r="E15" s="15" t="s">
        <v>72</v>
      </c>
      <c r="F15" s="15" t="s">
        <v>36</v>
      </c>
      <c r="G15" s="37">
        <v>4</v>
      </c>
      <c r="H15" s="37">
        <v>9</v>
      </c>
      <c r="I15" s="14">
        <v>12027</v>
      </c>
      <c r="J15" s="14">
        <v>10705</v>
      </c>
      <c r="K15" s="22">
        <v>2165</v>
      </c>
      <c r="L15" s="22">
        <v>1931</v>
      </c>
      <c r="M15" s="64">
        <f>(I15/J15*100)-100</f>
        <v>12.349369453526378</v>
      </c>
      <c r="N15" s="14">
        <f>I15/H15</f>
        <v>1336.3333333333333</v>
      </c>
      <c r="O15" s="37">
        <v>9</v>
      </c>
      <c r="P15" s="22">
        <v>16467</v>
      </c>
      <c r="Q15" s="22">
        <v>15957</v>
      </c>
      <c r="R15" s="22">
        <v>3316</v>
      </c>
      <c r="S15" s="22">
        <v>3142</v>
      </c>
      <c r="T15" s="64">
        <f>(P15/Q15*100)-100</f>
        <v>3.1960894905057415</v>
      </c>
      <c r="U15" s="74">
        <v>102515</v>
      </c>
      <c r="V15" s="14">
        <f>P15/O15</f>
        <v>1829.6666666666667</v>
      </c>
      <c r="W15" s="74">
        <f>SUM(U15,P15)</f>
        <v>118982</v>
      </c>
      <c r="X15" s="74">
        <v>20085</v>
      </c>
      <c r="Y15" s="75">
        <f>SUM(X15,R15)</f>
        <v>23401</v>
      </c>
    </row>
    <row r="16" spans="1:25" ht="12.75">
      <c r="A16" s="72">
        <v>3</v>
      </c>
      <c r="B16" s="72">
        <v>1</v>
      </c>
      <c r="C16" s="4" t="s">
        <v>82</v>
      </c>
      <c r="D16" s="4" t="s">
        <v>83</v>
      </c>
      <c r="E16" s="15" t="s">
        <v>50</v>
      </c>
      <c r="F16" s="15" t="s">
        <v>42</v>
      </c>
      <c r="G16" s="37">
        <v>2</v>
      </c>
      <c r="H16" s="37">
        <v>12</v>
      </c>
      <c r="I16" s="24">
        <v>10677</v>
      </c>
      <c r="J16" s="24">
        <v>13755</v>
      </c>
      <c r="K16" s="100">
        <v>1764</v>
      </c>
      <c r="L16" s="100">
        <v>2364</v>
      </c>
      <c r="M16" s="64">
        <f>(I16/J16*100)-100</f>
        <v>-22.3773173391494</v>
      </c>
      <c r="N16" s="14">
        <f>I16/H16</f>
        <v>889.75</v>
      </c>
      <c r="O16" s="73">
        <v>12</v>
      </c>
      <c r="P16" s="93">
        <v>16023</v>
      </c>
      <c r="Q16" s="93">
        <v>23770</v>
      </c>
      <c r="R16" s="93">
        <v>2893</v>
      </c>
      <c r="S16" s="93">
        <v>4499</v>
      </c>
      <c r="T16" s="64">
        <f>(P16/Q16*100)-100</f>
        <v>-32.59150189314262</v>
      </c>
      <c r="U16" s="74">
        <v>23830</v>
      </c>
      <c r="V16" s="14">
        <f>P16/O16</f>
        <v>1335.25</v>
      </c>
      <c r="W16" s="74">
        <f>SUM(U16,P16)</f>
        <v>39853</v>
      </c>
      <c r="X16" s="74">
        <v>4514</v>
      </c>
      <c r="Y16" s="75">
        <f>SUM(X16,R16)</f>
        <v>7407</v>
      </c>
    </row>
    <row r="17" spans="1:25" ht="12.75">
      <c r="A17" s="72">
        <v>4</v>
      </c>
      <c r="B17" s="72" t="s">
        <v>52</v>
      </c>
      <c r="C17" s="4" t="s">
        <v>93</v>
      </c>
      <c r="D17" s="4" t="s">
        <v>97</v>
      </c>
      <c r="E17" s="15" t="s">
        <v>77</v>
      </c>
      <c r="F17" s="15" t="s">
        <v>42</v>
      </c>
      <c r="G17" s="37">
        <v>1</v>
      </c>
      <c r="H17" s="37">
        <v>9</v>
      </c>
      <c r="I17" s="24">
        <v>7868</v>
      </c>
      <c r="J17" s="24"/>
      <c r="K17" s="96">
        <v>1201</v>
      </c>
      <c r="L17" s="96"/>
      <c r="M17" s="64"/>
      <c r="N17" s="14">
        <f>I17/H17</f>
        <v>874.2222222222222</v>
      </c>
      <c r="O17" s="73">
        <v>9</v>
      </c>
      <c r="P17" s="14">
        <v>11612</v>
      </c>
      <c r="Q17" s="14"/>
      <c r="R17" s="14">
        <v>1923</v>
      </c>
      <c r="S17" s="14"/>
      <c r="T17" s="64"/>
      <c r="U17" s="95"/>
      <c r="V17" s="24">
        <f>P17/O17</f>
        <v>1290.2222222222222</v>
      </c>
      <c r="W17" s="74">
        <f>SUM(U17,P17)</f>
        <v>11612</v>
      </c>
      <c r="X17" s="74"/>
      <c r="Y17" s="75">
        <f>SUM(X17,R17)</f>
        <v>1923</v>
      </c>
    </row>
    <row r="18" spans="1:25" ht="13.5" customHeight="1">
      <c r="A18" s="72">
        <v>5</v>
      </c>
      <c r="B18" s="72">
        <v>4</v>
      </c>
      <c r="C18" s="4" t="s">
        <v>84</v>
      </c>
      <c r="D18" s="4" t="s">
        <v>85</v>
      </c>
      <c r="E18" s="15" t="s">
        <v>46</v>
      </c>
      <c r="F18" s="15" t="s">
        <v>42</v>
      </c>
      <c r="G18" s="37">
        <v>2</v>
      </c>
      <c r="H18" s="37">
        <v>11</v>
      </c>
      <c r="I18" s="14">
        <v>6486</v>
      </c>
      <c r="J18" s="14">
        <v>4803</v>
      </c>
      <c r="K18" s="24">
        <v>1184</v>
      </c>
      <c r="L18" s="24">
        <v>860</v>
      </c>
      <c r="M18" s="64">
        <f>(I18/J18*100)-100</f>
        <v>35.04059962523422</v>
      </c>
      <c r="N18" s="14">
        <f>I18/H18</f>
        <v>589.6363636363636</v>
      </c>
      <c r="O18" s="73">
        <v>11</v>
      </c>
      <c r="P18" s="14">
        <v>10103</v>
      </c>
      <c r="Q18" s="14">
        <v>9259</v>
      </c>
      <c r="R18" s="14">
        <v>2007</v>
      </c>
      <c r="S18" s="14">
        <v>1873</v>
      </c>
      <c r="T18" s="64">
        <f>(P18/Q18*100)-100</f>
        <v>9.115455232746527</v>
      </c>
      <c r="U18" s="74">
        <v>9763</v>
      </c>
      <c r="V18" s="24">
        <f>P18/O18</f>
        <v>918.4545454545455</v>
      </c>
      <c r="W18" s="74">
        <f>SUM(U18,P18)</f>
        <v>19866</v>
      </c>
      <c r="X18" s="74">
        <v>1999</v>
      </c>
      <c r="Y18" s="75">
        <f>SUM(X18,R18)</f>
        <v>4006</v>
      </c>
    </row>
    <row r="19" spans="1:25" ht="12.75">
      <c r="A19" s="72">
        <v>6</v>
      </c>
      <c r="B19" s="72">
        <v>3</v>
      </c>
      <c r="C19" s="4" t="s">
        <v>75</v>
      </c>
      <c r="D19" s="4" t="s">
        <v>76</v>
      </c>
      <c r="E19" s="15" t="s">
        <v>77</v>
      </c>
      <c r="F19" s="15" t="s">
        <v>42</v>
      </c>
      <c r="G19" s="37">
        <v>3</v>
      </c>
      <c r="H19" s="37">
        <v>12</v>
      </c>
      <c r="I19" s="24">
        <v>7035</v>
      </c>
      <c r="J19" s="24">
        <v>8537</v>
      </c>
      <c r="K19" s="14">
        <v>1129</v>
      </c>
      <c r="L19" s="14">
        <v>1372</v>
      </c>
      <c r="M19" s="64">
        <f>(I19/J19*100)-100</f>
        <v>-17.59400257701769</v>
      </c>
      <c r="N19" s="14">
        <f>I19/H19</f>
        <v>586.25</v>
      </c>
      <c r="O19" s="38">
        <v>12</v>
      </c>
      <c r="P19" s="14">
        <v>9553</v>
      </c>
      <c r="Q19" s="14">
        <v>13229</v>
      </c>
      <c r="R19" s="14">
        <v>1626</v>
      </c>
      <c r="S19" s="14">
        <v>2276</v>
      </c>
      <c r="T19" s="64">
        <f>(P19/Q19*100)-100</f>
        <v>-27.787436692115804</v>
      </c>
      <c r="U19" s="74">
        <v>50814</v>
      </c>
      <c r="V19" s="14">
        <f>P19/O19</f>
        <v>796.0833333333334</v>
      </c>
      <c r="W19" s="74">
        <f>SUM(U19,P19)</f>
        <v>60367</v>
      </c>
      <c r="X19" s="74">
        <v>8588</v>
      </c>
      <c r="Y19" s="75">
        <f>SUM(X19,R19)</f>
        <v>10214</v>
      </c>
    </row>
    <row r="20" spans="1:25" ht="12.75">
      <c r="A20" s="72">
        <v>7</v>
      </c>
      <c r="B20" s="72">
        <v>5</v>
      </c>
      <c r="C20" s="4" t="s">
        <v>64</v>
      </c>
      <c r="D20" s="4" t="s">
        <v>66</v>
      </c>
      <c r="E20" s="15" t="s">
        <v>50</v>
      </c>
      <c r="F20" s="15" t="s">
        <v>42</v>
      </c>
      <c r="G20" s="37">
        <v>6</v>
      </c>
      <c r="H20" s="37">
        <v>9</v>
      </c>
      <c r="I20" s="24">
        <v>4641</v>
      </c>
      <c r="J20" s="24">
        <v>4629</v>
      </c>
      <c r="K20" s="14">
        <v>831</v>
      </c>
      <c r="L20" s="14">
        <v>844</v>
      </c>
      <c r="M20" s="64">
        <f>(I20/J20*100)-100</f>
        <v>0.2592352559948097</v>
      </c>
      <c r="N20" s="14">
        <f>I20/H20</f>
        <v>515.6666666666666</v>
      </c>
      <c r="O20" s="38">
        <v>9</v>
      </c>
      <c r="P20" s="14">
        <v>6244</v>
      </c>
      <c r="Q20" s="14">
        <v>7233</v>
      </c>
      <c r="R20" s="14">
        <v>1190</v>
      </c>
      <c r="S20" s="14">
        <v>1443</v>
      </c>
      <c r="T20" s="64">
        <f>(P20/Q20*100)-100</f>
        <v>-13.673441172404253</v>
      </c>
      <c r="U20" s="74">
        <v>134685</v>
      </c>
      <c r="V20" s="14">
        <f>P20/O20</f>
        <v>693.7777777777778</v>
      </c>
      <c r="W20" s="74">
        <f>SUM(U20,P20)</f>
        <v>140929</v>
      </c>
      <c r="X20" s="74">
        <v>26150</v>
      </c>
      <c r="Y20" s="75">
        <f>SUM(X20,R20)</f>
        <v>27340</v>
      </c>
    </row>
    <row r="21" spans="1:25" ht="12.75">
      <c r="A21" s="72">
        <v>8</v>
      </c>
      <c r="B21" s="72">
        <v>7</v>
      </c>
      <c r="C21" s="4" t="s">
        <v>78</v>
      </c>
      <c r="D21" s="4" t="s">
        <v>79</v>
      </c>
      <c r="E21" s="15" t="s">
        <v>46</v>
      </c>
      <c r="F21" s="15" t="s">
        <v>36</v>
      </c>
      <c r="G21" s="37">
        <v>2</v>
      </c>
      <c r="H21" s="37">
        <v>9</v>
      </c>
      <c r="I21" s="22">
        <v>3808</v>
      </c>
      <c r="J21" s="22">
        <v>3823</v>
      </c>
      <c r="K21" s="97">
        <v>675</v>
      </c>
      <c r="L21" s="97">
        <v>681</v>
      </c>
      <c r="M21" s="64">
        <f>(I21/J21*100)-100</f>
        <v>-0.3923620193565256</v>
      </c>
      <c r="N21" s="14">
        <f>I21/H21</f>
        <v>423.1111111111111</v>
      </c>
      <c r="O21" s="73">
        <v>9</v>
      </c>
      <c r="P21" s="22">
        <v>5153</v>
      </c>
      <c r="Q21" s="22">
        <v>6051</v>
      </c>
      <c r="R21" s="22">
        <v>982</v>
      </c>
      <c r="S21" s="22">
        <v>1198</v>
      </c>
      <c r="T21" s="64">
        <f>(P21/Q21*100)-100</f>
        <v>-14.840522227730958</v>
      </c>
      <c r="U21" s="74">
        <v>6527</v>
      </c>
      <c r="V21" s="14">
        <f>P21/O21</f>
        <v>572.5555555555555</v>
      </c>
      <c r="W21" s="74">
        <f>SUM(U21,P21)</f>
        <v>11680</v>
      </c>
      <c r="X21" s="74">
        <v>1338</v>
      </c>
      <c r="Y21" s="75">
        <f>SUM(X21,R21)</f>
        <v>2320</v>
      </c>
    </row>
    <row r="22" spans="1:25" ht="12.75">
      <c r="A22" s="72">
        <v>9</v>
      </c>
      <c r="B22" s="72">
        <v>6</v>
      </c>
      <c r="C22" s="4" t="s">
        <v>58</v>
      </c>
      <c r="D22" s="4" t="s">
        <v>58</v>
      </c>
      <c r="E22" s="15" t="s">
        <v>50</v>
      </c>
      <c r="F22" s="15" t="s">
        <v>42</v>
      </c>
      <c r="G22" s="37">
        <v>8</v>
      </c>
      <c r="H22" s="37">
        <v>23</v>
      </c>
      <c r="I22" s="24">
        <v>3922</v>
      </c>
      <c r="J22" s="24">
        <v>3962</v>
      </c>
      <c r="K22" s="100">
        <v>744</v>
      </c>
      <c r="L22" s="100">
        <v>812</v>
      </c>
      <c r="M22" s="64">
        <f>(I22/J22*100)-100</f>
        <v>-1.0095911155981838</v>
      </c>
      <c r="N22" s="14">
        <f>I22/H22</f>
        <v>170.52173913043478</v>
      </c>
      <c r="O22" s="38">
        <v>23</v>
      </c>
      <c r="P22" s="14">
        <v>4714</v>
      </c>
      <c r="Q22" s="14">
        <v>6837</v>
      </c>
      <c r="R22" s="14">
        <v>932</v>
      </c>
      <c r="S22" s="14">
        <v>1525</v>
      </c>
      <c r="T22" s="64">
        <f>(P22/Q22*100)-100</f>
        <v>-31.05163083223637</v>
      </c>
      <c r="U22" s="74">
        <v>306768</v>
      </c>
      <c r="V22" s="14">
        <f>P22/O22</f>
        <v>204.95652173913044</v>
      </c>
      <c r="W22" s="74">
        <f>SUM(U22,P22)</f>
        <v>311482</v>
      </c>
      <c r="X22" s="74">
        <v>58033</v>
      </c>
      <c r="Y22" s="75">
        <f>SUM(X22,R22)</f>
        <v>58965</v>
      </c>
    </row>
    <row r="23" spans="1:25" ht="12.75">
      <c r="A23" s="72">
        <v>10</v>
      </c>
      <c r="B23" s="72" t="s">
        <v>52</v>
      </c>
      <c r="C23" s="89" t="s">
        <v>94</v>
      </c>
      <c r="D23" s="89" t="s">
        <v>98</v>
      </c>
      <c r="E23" s="15" t="s">
        <v>46</v>
      </c>
      <c r="F23" s="15" t="s">
        <v>42</v>
      </c>
      <c r="G23" s="37">
        <v>1</v>
      </c>
      <c r="H23" s="37">
        <v>7</v>
      </c>
      <c r="I23" s="24">
        <v>3478</v>
      </c>
      <c r="J23" s="24"/>
      <c r="K23" s="24">
        <v>598</v>
      </c>
      <c r="L23" s="24"/>
      <c r="M23" s="64"/>
      <c r="N23" s="14">
        <f>I23/H23</f>
        <v>496.85714285714283</v>
      </c>
      <c r="O23" s="37">
        <v>7</v>
      </c>
      <c r="P23" s="14">
        <v>4586</v>
      </c>
      <c r="Q23" s="14"/>
      <c r="R23" s="14">
        <v>840</v>
      </c>
      <c r="S23" s="14"/>
      <c r="T23" s="64"/>
      <c r="U23" s="95"/>
      <c r="V23" s="14">
        <f>P23/O23</f>
        <v>655.1428571428571</v>
      </c>
      <c r="W23" s="74">
        <f>SUM(U23,P23)</f>
        <v>4586</v>
      </c>
      <c r="X23" s="76"/>
      <c r="Y23" s="75">
        <f>SUM(X23,R23)</f>
        <v>840</v>
      </c>
    </row>
    <row r="24" spans="1:25" ht="12.75">
      <c r="A24" s="72">
        <v>11</v>
      </c>
      <c r="B24" s="72">
        <v>8</v>
      </c>
      <c r="C24" s="4" t="s">
        <v>80</v>
      </c>
      <c r="D24" s="4" t="s">
        <v>81</v>
      </c>
      <c r="E24" s="15" t="s">
        <v>46</v>
      </c>
      <c r="F24" s="15" t="s">
        <v>47</v>
      </c>
      <c r="G24" s="37">
        <v>2</v>
      </c>
      <c r="H24" s="37">
        <v>1</v>
      </c>
      <c r="I24" s="96">
        <v>2719</v>
      </c>
      <c r="J24" s="96">
        <v>1506</v>
      </c>
      <c r="K24" s="99">
        <v>596</v>
      </c>
      <c r="L24" s="99">
        <v>323</v>
      </c>
      <c r="M24" s="64">
        <f>(I24/J24*100)-100</f>
        <v>80.54448871181938</v>
      </c>
      <c r="N24" s="14">
        <f>I24/H24</f>
        <v>2719</v>
      </c>
      <c r="O24" s="73">
        <v>1</v>
      </c>
      <c r="P24" s="14">
        <v>4148</v>
      </c>
      <c r="Q24" s="14">
        <v>3343</v>
      </c>
      <c r="R24" s="14">
        <v>919</v>
      </c>
      <c r="S24" s="14">
        <v>740</v>
      </c>
      <c r="T24" s="64">
        <f>(P24/Q24*100)-100</f>
        <v>24.08016751420878</v>
      </c>
      <c r="U24" s="74">
        <v>3975</v>
      </c>
      <c r="V24" s="14">
        <f>P24/O24</f>
        <v>4148</v>
      </c>
      <c r="W24" s="74">
        <f>SUM(U24,P24)</f>
        <v>8123</v>
      </c>
      <c r="X24" s="76">
        <v>968</v>
      </c>
      <c r="Y24" s="75">
        <f>SUM(X24,R24)</f>
        <v>1887</v>
      </c>
    </row>
    <row r="25" spans="1:25" ht="12.75" customHeight="1">
      <c r="A25" s="72">
        <v>12</v>
      </c>
      <c r="B25" s="72">
        <v>9</v>
      </c>
      <c r="C25" s="89" t="s">
        <v>73</v>
      </c>
      <c r="D25" s="89" t="s">
        <v>74</v>
      </c>
      <c r="E25" s="15" t="s">
        <v>46</v>
      </c>
      <c r="F25" s="15" t="s">
        <v>42</v>
      </c>
      <c r="G25" s="37">
        <v>4</v>
      </c>
      <c r="H25" s="37">
        <v>11</v>
      </c>
      <c r="I25" s="24">
        <v>2416</v>
      </c>
      <c r="J25" s="24">
        <v>2063</v>
      </c>
      <c r="K25" s="24">
        <v>470</v>
      </c>
      <c r="L25" s="24">
        <v>407</v>
      </c>
      <c r="M25" s="64">
        <f>(I25/J25*100)-100</f>
        <v>17.111003393116818</v>
      </c>
      <c r="N25" s="14">
        <f>I25/H25</f>
        <v>219.63636363636363</v>
      </c>
      <c r="O25" s="73">
        <v>11</v>
      </c>
      <c r="P25" s="14">
        <v>3253</v>
      </c>
      <c r="Q25" s="14">
        <v>3215</v>
      </c>
      <c r="R25" s="24">
        <v>675</v>
      </c>
      <c r="S25" s="24">
        <v>668</v>
      </c>
      <c r="T25" s="64">
        <f>(P25/Q25*100)-100</f>
        <v>1.1819595645412164</v>
      </c>
      <c r="U25" s="76">
        <v>21257</v>
      </c>
      <c r="V25" s="14">
        <f>P25/O25</f>
        <v>295.72727272727275</v>
      </c>
      <c r="W25" s="74">
        <f>SUM(U25,P25)</f>
        <v>24510</v>
      </c>
      <c r="X25" s="74">
        <v>4490</v>
      </c>
      <c r="Y25" s="75">
        <f>SUM(X25,R25)</f>
        <v>5165</v>
      </c>
    </row>
    <row r="26" spans="1:25" ht="12.75" customHeight="1">
      <c r="A26" s="72">
        <v>13</v>
      </c>
      <c r="B26" s="72">
        <v>12</v>
      </c>
      <c r="C26" s="4" t="s">
        <v>68</v>
      </c>
      <c r="D26" s="4" t="s">
        <v>69</v>
      </c>
      <c r="E26" s="15" t="s">
        <v>46</v>
      </c>
      <c r="F26" s="15" t="s">
        <v>36</v>
      </c>
      <c r="G26" s="37">
        <v>5</v>
      </c>
      <c r="H26" s="37">
        <v>10</v>
      </c>
      <c r="I26" s="14">
        <v>1044</v>
      </c>
      <c r="J26" s="14">
        <v>876</v>
      </c>
      <c r="K26" s="97">
        <v>183</v>
      </c>
      <c r="L26" s="97">
        <v>151</v>
      </c>
      <c r="M26" s="64">
        <f>(I26/J26*100)-100</f>
        <v>19.17808219178083</v>
      </c>
      <c r="N26" s="14">
        <f>I26/H26</f>
        <v>104.4</v>
      </c>
      <c r="O26" s="73">
        <v>10</v>
      </c>
      <c r="P26" s="22">
        <v>1541</v>
      </c>
      <c r="Q26" s="22">
        <v>1429</v>
      </c>
      <c r="R26" s="22">
        <v>281</v>
      </c>
      <c r="S26" s="22">
        <v>261</v>
      </c>
      <c r="T26" s="64">
        <f>(P26/Q26*100)-100</f>
        <v>7.837648705388389</v>
      </c>
      <c r="U26" s="76">
        <v>17375</v>
      </c>
      <c r="V26" s="14">
        <f>P26/O26</f>
        <v>154.1</v>
      </c>
      <c r="W26" s="74">
        <f>SUM(U26,P26)</f>
        <v>18916</v>
      </c>
      <c r="X26" s="74">
        <v>3228</v>
      </c>
      <c r="Y26" s="75">
        <f>SUM(X26,R26)</f>
        <v>3509</v>
      </c>
    </row>
    <row r="27" spans="1:25" ht="12.75">
      <c r="A27" s="72">
        <v>14</v>
      </c>
      <c r="B27" s="72">
        <v>10</v>
      </c>
      <c r="C27" s="4" t="s">
        <v>63</v>
      </c>
      <c r="D27" s="4" t="s">
        <v>62</v>
      </c>
      <c r="E27" s="15" t="s">
        <v>61</v>
      </c>
      <c r="F27" s="15" t="s">
        <v>51</v>
      </c>
      <c r="G27" s="37">
        <v>6</v>
      </c>
      <c r="H27" s="37">
        <v>24</v>
      </c>
      <c r="I27" s="24">
        <v>932</v>
      </c>
      <c r="J27" s="24">
        <v>1474</v>
      </c>
      <c r="K27" s="14">
        <v>169</v>
      </c>
      <c r="L27" s="14">
        <v>241</v>
      </c>
      <c r="M27" s="64">
        <f>(I27/J27*100)-100</f>
        <v>-36.77069199457259</v>
      </c>
      <c r="N27" s="14">
        <f>I27/H27</f>
        <v>38.833333333333336</v>
      </c>
      <c r="O27" s="38">
        <v>24</v>
      </c>
      <c r="P27" s="14">
        <v>1318</v>
      </c>
      <c r="Q27" s="14">
        <v>1943</v>
      </c>
      <c r="R27" s="14">
        <v>243</v>
      </c>
      <c r="S27" s="14">
        <v>336</v>
      </c>
      <c r="T27" s="64">
        <f>(P27/Q27*100)-100</f>
        <v>-32.16675244467318</v>
      </c>
      <c r="U27" s="74">
        <v>90299</v>
      </c>
      <c r="V27" s="14">
        <f>P27/O27</f>
        <v>54.916666666666664</v>
      </c>
      <c r="W27" s="74">
        <f>SUM(U27,P27)</f>
        <v>91617</v>
      </c>
      <c r="X27" s="76">
        <v>16104</v>
      </c>
      <c r="Y27" s="75">
        <f>SUM(X27,R27)</f>
        <v>16347</v>
      </c>
    </row>
    <row r="28" spans="1:25" ht="12.75">
      <c r="A28" s="72">
        <v>15</v>
      </c>
      <c r="B28" s="72">
        <v>13</v>
      </c>
      <c r="C28" s="4" t="s">
        <v>55</v>
      </c>
      <c r="D28" s="4" t="s">
        <v>56</v>
      </c>
      <c r="E28" s="15" t="s">
        <v>57</v>
      </c>
      <c r="F28" s="15" t="s">
        <v>36</v>
      </c>
      <c r="G28" s="37">
        <v>9</v>
      </c>
      <c r="H28" s="37">
        <v>10</v>
      </c>
      <c r="I28" s="24">
        <v>910</v>
      </c>
      <c r="J28" s="24">
        <v>706</v>
      </c>
      <c r="K28" s="14">
        <v>147</v>
      </c>
      <c r="L28" s="14">
        <v>117</v>
      </c>
      <c r="M28" s="64">
        <f>(I28/J28*100)-100</f>
        <v>28.89518413597733</v>
      </c>
      <c r="N28" s="14">
        <f>I28/H28</f>
        <v>91</v>
      </c>
      <c r="O28" s="73">
        <v>10</v>
      </c>
      <c r="P28" s="22">
        <v>1215</v>
      </c>
      <c r="Q28" s="22">
        <v>1174</v>
      </c>
      <c r="R28" s="22">
        <v>205</v>
      </c>
      <c r="S28" s="22">
        <v>207</v>
      </c>
      <c r="T28" s="64">
        <f>(P28/Q28*100)-100</f>
        <v>3.492333901192495</v>
      </c>
      <c r="U28" s="74">
        <v>140990</v>
      </c>
      <c r="V28" s="14">
        <f>P28/O28</f>
        <v>121.5</v>
      </c>
      <c r="W28" s="74">
        <f>SUM(U28,P28)</f>
        <v>142205</v>
      </c>
      <c r="X28" s="74">
        <v>25564</v>
      </c>
      <c r="Y28" s="75">
        <f>SUM(X28,R28)</f>
        <v>25769</v>
      </c>
    </row>
    <row r="29" spans="1:25" ht="12.75">
      <c r="A29" s="72">
        <v>16</v>
      </c>
      <c r="B29" s="72">
        <v>19</v>
      </c>
      <c r="C29" s="4" t="s">
        <v>53</v>
      </c>
      <c r="D29" s="4" t="s">
        <v>54</v>
      </c>
      <c r="E29" s="15" t="s">
        <v>50</v>
      </c>
      <c r="F29" s="15" t="s">
        <v>42</v>
      </c>
      <c r="G29" s="37">
        <v>13</v>
      </c>
      <c r="H29" s="37">
        <v>24</v>
      </c>
      <c r="I29" s="24">
        <v>648</v>
      </c>
      <c r="J29" s="24">
        <v>424</v>
      </c>
      <c r="K29" s="96">
        <v>139</v>
      </c>
      <c r="L29" s="96">
        <v>78</v>
      </c>
      <c r="M29" s="64">
        <f>(I29/J29*100)-100</f>
        <v>52.83018867924528</v>
      </c>
      <c r="N29" s="14">
        <f>I29/H29</f>
        <v>27</v>
      </c>
      <c r="O29" s="37">
        <v>24</v>
      </c>
      <c r="P29" s="22">
        <v>886</v>
      </c>
      <c r="Q29" s="22">
        <v>442</v>
      </c>
      <c r="R29" s="22">
        <v>191</v>
      </c>
      <c r="S29" s="22">
        <v>82</v>
      </c>
      <c r="T29" s="64">
        <f>(P29/Q29*100)-100</f>
        <v>100.45248868778282</v>
      </c>
      <c r="U29" s="90">
        <v>87872</v>
      </c>
      <c r="V29" s="14">
        <f>P29/O29</f>
        <v>36.916666666666664</v>
      </c>
      <c r="W29" s="74">
        <f>SUM(U29,P29)</f>
        <v>88758</v>
      </c>
      <c r="X29" s="74">
        <v>16583</v>
      </c>
      <c r="Y29" s="75">
        <f>SUM(X29,R29)</f>
        <v>16774</v>
      </c>
    </row>
    <row r="30" spans="1:25" ht="12.75">
      <c r="A30" s="72">
        <v>17</v>
      </c>
      <c r="B30" s="72">
        <v>18</v>
      </c>
      <c r="C30" s="4" t="s">
        <v>65</v>
      </c>
      <c r="D30" s="4" t="s">
        <v>67</v>
      </c>
      <c r="E30" s="15" t="s">
        <v>46</v>
      </c>
      <c r="F30" s="15" t="s">
        <v>42</v>
      </c>
      <c r="G30" s="37">
        <v>6</v>
      </c>
      <c r="H30" s="37">
        <v>9</v>
      </c>
      <c r="I30" s="24">
        <v>419</v>
      </c>
      <c r="J30" s="24">
        <v>314</v>
      </c>
      <c r="K30" s="14">
        <v>62</v>
      </c>
      <c r="L30" s="14">
        <v>55</v>
      </c>
      <c r="M30" s="64">
        <f>(I30/J30*100)-100</f>
        <v>33.43949044585989</v>
      </c>
      <c r="N30" s="14">
        <f>I30/H30</f>
        <v>46.55555555555556</v>
      </c>
      <c r="O30" s="37">
        <v>9</v>
      </c>
      <c r="P30" s="14">
        <v>624</v>
      </c>
      <c r="Q30" s="14">
        <v>558</v>
      </c>
      <c r="R30" s="14">
        <v>100</v>
      </c>
      <c r="S30" s="14">
        <v>118</v>
      </c>
      <c r="T30" s="64">
        <f>(P30/Q30*100)-100</f>
        <v>11.827956989247298</v>
      </c>
      <c r="U30" s="74">
        <v>26893</v>
      </c>
      <c r="V30" s="14">
        <f>P30/O30</f>
        <v>69.33333333333333</v>
      </c>
      <c r="W30" s="74">
        <f>SUM(U30,P30)</f>
        <v>27517</v>
      </c>
      <c r="X30" s="74">
        <v>5042</v>
      </c>
      <c r="Y30" s="75">
        <f>SUM(X30,R30)</f>
        <v>5142</v>
      </c>
    </row>
    <row r="31" spans="1:25" ht="12.75">
      <c r="A31" s="72">
        <v>18</v>
      </c>
      <c r="B31" s="72">
        <v>14</v>
      </c>
      <c r="C31" s="94" t="s">
        <v>59</v>
      </c>
      <c r="D31" s="4" t="s">
        <v>60</v>
      </c>
      <c r="E31" s="15" t="s">
        <v>48</v>
      </c>
      <c r="F31" s="15" t="s">
        <v>49</v>
      </c>
      <c r="G31" s="37">
        <v>7</v>
      </c>
      <c r="H31" s="37">
        <v>9</v>
      </c>
      <c r="I31" s="24">
        <v>520</v>
      </c>
      <c r="J31" s="24">
        <v>718</v>
      </c>
      <c r="K31" s="24">
        <v>96</v>
      </c>
      <c r="L31" s="24">
        <v>136</v>
      </c>
      <c r="M31" s="64">
        <f>(I31/J31*100)-100</f>
        <v>-27.57660167130919</v>
      </c>
      <c r="N31" s="14">
        <f>I31/H31</f>
        <v>57.77777777777778</v>
      </c>
      <c r="O31" s="73">
        <v>9</v>
      </c>
      <c r="P31" s="14">
        <v>614</v>
      </c>
      <c r="Q31" s="14">
        <v>1031</v>
      </c>
      <c r="R31" s="14">
        <v>113</v>
      </c>
      <c r="S31" s="14">
        <v>206</v>
      </c>
      <c r="T31" s="64">
        <f>(P31/Q31*100)-100</f>
        <v>-40.44616876818623</v>
      </c>
      <c r="U31" s="14">
        <v>39138</v>
      </c>
      <c r="V31" s="14">
        <f>P31/O31</f>
        <v>68.22222222222223</v>
      </c>
      <c r="W31" s="74">
        <f>SUM(U31,P31)</f>
        <v>39752</v>
      </c>
      <c r="X31" s="74">
        <v>8046</v>
      </c>
      <c r="Y31" s="75">
        <f>SUM(X31,R31)</f>
        <v>8159</v>
      </c>
    </row>
    <row r="32" spans="1:25" ht="12.75">
      <c r="A32" s="72">
        <v>19</v>
      </c>
      <c r="B32" s="72">
        <v>11</v>
      </c>
      <c r="C32" s="4" t="s">
        <v>86</v>
      </c>
      <c r="D32" s="4" t="s">
        <v>87</v>
      </c>
      <c r="E32" s="15" t="s">
        <v>46</v>
      </c>
      <c r="F32" s="15" t="s">
        <v>88</v>
      </c>
      <c r="G32" s="37">
        <v>2</v>
      </c>
      <c r="H32" s="37">
        <v>5</v>
      </c>
      <c r="I32" s="14">
        <v>303</v>
      </c>
      <c r="J32" s="14">
        <v>1175</v>
      </c>
      <c r="K32" s="14">
        <v>53</v>
      </c>
      <c r="L32" s="14">
        <v>211</v>
      </c>
      <c r="M32" s="64">
        <f>(I32/J32*100)-100</f>
        <v>-74.2127659574468</v>
      </c>
      <c r="N32" s="14">
        <f>I32/H32</f>
        <v>60.6</v>
      </c>
      <c r="O32" s="73">
        <v>5</v>
      </c>
      <c r="P32" s="14">
        <v>419</v>
      </c>
      <c r="Q32" s="14">
        <v>1752</v>
      </c>
      <c r="R32" s="14">
        <v>81</v>
      </c>
      <c r="S32" s="14">
        <v>356</v>
      </c>
      <c r="T32" s="64">
        <f>(P32/Q32*100)-100</f>
        <v>-76.08447488584474</v>
      </c>
      <c r="U32" s="90">
        <v>1752</v>
      </c>
      <c r="V32" s="14">
        <f>P32/O32</f>
        <v>83.8</v>
      </c>
      <c r="W32" s="74">
        <v>1752</v>
      </c>
      <c r="X32" s="74">
        <v>356</v>
      </c>
      <c r="Y32" s="75">
        <v>356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220</v>
      </c>
      <c r="I34" s="31">
        <f>SUM(I14:I33)</f>
        <v>84678</v>
      </c>
      <c r="J34" s="31">
        <f>SUM(J14:J33)</f>
        <v>59470</v>
      </c>
      <c r="K34" s="31">
        <f>SUM(K14:K33)</f>
        <v>14776</v>
      </c>
      <c r="L34" s="31">
        <f>SUM(L14:L33)</f>
        <v>10583</v>
      </c>
      <c r="M34" s="68">
        <f>(I34/J34*100)-100</f>
        <v>42.387758533714475</v>
      </c>
      <c r="N34" s="32">
        <f>I34/H34</f>
        <v>384.9</v>
      </c>
      <c r="O34" s="34">
        <f>SUM(O14:O33)</f>
        <v>220</v>
      </c>
      <c r="P34" s="31">
        <f>SUM(P14:P33)</f>
        <v>121138</v>
      </c>
      <c r="Q34" s="31">
        <v>348995</v>
      </c>
      <c r="R34" s="31">
        <f>SUM(R14:R33)</f>
        <v>22741</v>
      </c>
      <c r="S34" s="31">
        <v>70166</v>
      </c>
      <c r="T34" s="68">
        <f>(P34/Q34*100)-100</f>
        <v>-65.28947406123297</v>
      </c>
      <c r="U34" s="31">
        <f>SUM(U14:U33)</f>
        <v>1064617</v>
      </c>
      <c r="V34" s="86">
        <f>P34/O34</f>
        <v>550.6272727272727</v>
      </c>
      <c r="W34" s="88">
        <f>SUM(U34,P34)</f>
        <v>1185755</v>
      </c>
      <c r="X34" s="87">
        <f>SUM(X14:X33)</f>
        <v>201217</v>
      </c>
      <c r="Y34" s="35">
        <f>SUM(Y14:Y33)</f>
        <v>223877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30 - May</v>
      </c>
      <c r="L4" s="20"/>
      <c r="M4" s="62" t="str">
        <f>'WEEKLY COMPETITIVE REPORT'!M4</f>
        <v>01 -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29 - May</v>
      </c>
      <c r="L5" s="7"/>
      <c r="M5" s="63" t="str">
        <f>'WEEKLY COMPETITIVE REPORT'!M5</f>
        <v>04 -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41795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MALEFICENT</v>
      </c>
      <c r="D14" s="4" t="str">
        <f>'WEEKLY COMPETITIVE REPORT'!D14</f>
        <v>ZLOHOTNICA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16</v>
      </c>
      <c r="I14" s="14">
        <f>'WEEKLY COMPETITIVE REPORT'!I14/Y4</f>
        <v>20493.50290295825</v>
      </c>
      <c r="J14" s="14">
        <f>'WEEKLY COMPETITIVE REPORT'!J14/Y4</f>
        <v>0</v>
      </c>
      <c r="K14" s="22">
        <f>'WEEKLY COMPETITIVE REPORT'!K14</f>
        <v>2570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1280.8439314348907</v>
      </c>
      <c r="O14" s="37">
        <f>'WEEKLY COMPETITIVE REPORT'!O14</f>
        <v>16</v>
      </c>
      <c r="P14" s="14">
        <f>'WEEKLY COMPETITIVE REPORT'!P14/Y4</f>
        <v>31331.21371302184</v>
      </c>
      <c r="Q14" s="14">
        <f>'WEEKLY COMPETITIVE REPORT'!Q14/Y4</f>
        <v>0</v>
      </c>
      <c r="R14" s="22">
        <f>'WEEKLY COMPETITIVE REPORT'!R14</f>
        <v>4224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226.70721592479956</v>
      </c>
      <c r="V14" s="14">
        <f aca="true" t="shared" si="1" ref="V14:V20">P14/O14</f>
        <v>1958.200857063865</v>
      </c>
      <c r="W14" s="25">
        <f aca="true" t="shared" si="2" ref="W14:W20">P14+U14</f>
        <v>31557.920928946638</v>
      </c>
      <c r="X14" s="22">
        <f>'WEEKLY COMPETITIVE REPORT'!X14</f>
        <v>129</v>
      </c>
      <c r="Y14" s="56">
        <f>'WEEKLY COMPETITIVE REPORT'!Y14</f>
        <v>4353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NEIGHBORS</v>
      </c>
      <c r="D15" s="4" t="str">
        <f>'WEEKLY COMPETITIVE REPORT'!D15</f>
        <v>SOSEDI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4</v>
      </c>
      <c r="H15" s="37">
        <f>'WEEKLY COMPETITIVE REPORT'!H15</f>
        <v>9</v>
      </c>
      <c r="I15" s="14">
        <f>'WEEKLY COMPETITIVE REPORT'!I15/Y4</f>
        <v>16625.656621509537</v>
      </c>
      <c r="J15" s="14">
        <f>'WEEKLY COMPETITIVE REPORT'!J15/Y4</f>
        <v>14798.175283384018</v>
      </c>
      <c r="K15" s="22">
        <f>'WEEKLY COMPETITIVE REPORT'!K15</f>
        <v>2165</v>
      </c>
      <c r="L15" s="22">
        <f>'WEEKLY COMPETITIVE REPORT'!L15</f>
        <v>1931</v>
      </c>
      <c r="M15" s="64">
        <f>'WEEKLY COMPETITIVE REPORT'!M15</f>
        <v>12.349369453526378</v>
      </c>
      <c r="N15" s="14">
        <f t="shared" si="0"/>
        <v>1847.2951801677264</v>
      </c>
      <c r="O15" s="37">
        <f>'WEEKLY COMPETITIVE REPORT'!O15</f>
        <v>9</v>
      </c>
      <c r="P15" s="14">
        <f>'WEEKLY COMPETITIVE REPORT'!P15/Y4</f>
        <v>22763.339784351672</v>
      </c>
      <c r="Q15" s="14">
        <f>'WEEKLY COMPETITIVE REPORT'!Q15/Y4</f>
        <v>22058.335637268454</v>
      </c>
      <c r="R15" s="22">
        <f>'WEEKLY COMPETITIVE REPORT'!R15</f>
        <v>3316</v>
      </c>
      <c r="S15" s="22">
        <f>'WEEKLY COMPETITIVE REPORT'!S15</f>
        <v>3142</v>
      </c>
      <c r="T15" s="64">
        <f>'WEEKLY COMPETITIVE REPORT'!T15</f>
        <v>3.1960894905057415</v>
      </c>
      <c r="U15" s="14">
        <f>'WEEKLY COMPETITIVE REPORT'!U15/Y4</f>
        <v>141712.7453690904</v>
      </c>
      <c r="V15" s="14">
        <f t="shared" si="1"/>
        <v>2529.259976039075</v>
      </c>
      <c r="W15" s="25">
        <f t="shared" si="2"/>
        <v>164476.08515344208</v>
      </c>
      <c r="X15" s="22">
        <f>'WEEKLY COMPETITIVE REPORT'!X15</f>
        <v>20085</v>
      </c>
      <c r="Y15" s="56">
        <f>'WEEKLY COMPETITIVE REPORT'!Y15</f>
        <v>23401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X-MEN DAYS OF FUTURE PAST</v>
      </c>
      <c r="D16" s="4" t="str">
        <f>'WEEKLY COMPETITIVE REPORT'!D16</f>
        <v>MOŽJE X: DNEVI PRIHODNJE PRETEKLOSTI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12</v>
      </c>
      <c r="I16" s="14">
        <f>'WEEKLY COMPETITIVE REPORT'!I16/Y4</f>
        <v>14759.469173348078</v>
      </c>
      <c r="J16" s="14">
        <f>'WEEKLY COMPETITIVE REPORT'!J16/Y4</f>
        <v>19014.376555156206</v>
      </c>
      <c r="K16" s="22">
        <f>'WEEKLY COMPETITIVE REPORT'!K16</f>
        <v>1764</v>
      </c>
      <c r="L16" s="22">
        <f>'WEEKLY COMPETITIVE REPORT'!L16</f>
        <v>2364</v>
      </c>
      <c r="M16" s="64">
        <f>'WEEKLY COMPETITIVE REPORT'!M16</f>
        <v>-22.3773173391494</v>
      </c>
      <c r="N16" s="14">
        <f t="shared" si="0"/>
        <v>1229.9557644456731</v>
      </c>
      <c r="O16" s="37">
        <f>'WEEKLY COMPETITIVE REPORT'!O16</f>
        <v>12</v>
      </c>
      <c r="P16" s="14">
        <f>'WEEKLY COMPETITIVE REPORT'!P16/Y4</f>
        <v>22149.571468067457</v>
      </c>
      <c r="Q16" s="14">
        <f>'WEEKLY COMPETITIVE REPORT'!Q16/Y4</f>
        <v>32858.72269836881</v>
      </c>
      <c r="R16" s="22">
        <f>'WEEKLY COMPETITIVE REPORT'!R16</f>
        <v>2893</v>
      </c>
      <c r="S16" s="22">
        <f>'WEEKLY COMPETITIVE REPORT'!S16</f>
        <v>4499</v>
      </c>
      <c r="T16" s="64">
        <f>'WEEKLY COMPETITIVE REPORT'!T16</f>
        <v>-32.59150189314262</v>
      </c>
      <c r="U16" s="14">
        <f>'WEEKLY COMPETITIVE REPORT'!U16/Y4</f>
        <v>32941.66436273154</v>
      </c>
      <c r="V16" s="14">
        <f t="shared" si="1"/>
        <v>1845.7976223389549</v>
      </c>
      <c r="W16" s="25">
        <f t="shared" si="2"/>
        <v>55091.235830799</v>
      </c>
      <c r="X16" s="22">
        <f>'WEEKLY COMPETITIVE REPORT'!X16</f>
        <v>4514</v>
      </c>
      <c r="Y16" s="56">
        <f>'WEEKLY COMPETITIVE REPORT'!Y16</f>
        <v>7407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EDGE OF TOMORROW</v>
      </c>
      <c r="D17" s="4" t="str">
        <f>'WEEKLY COMPETITIVE REPORT'!D17</f>
        <v>NA ROBU JUTRIŠNJEGA DNE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10876.41692009953</v>
      </c>
      <c r="J17" s="14">
        <f>'WEEKLY COMPETITIVE REPORT'!J17/Y4</f>
        <v>0</v>
      </c>
      <c r="K17" s="22">
        <f>'WEEKLY COMPETITIVE REPORT'!K17</f>
        <v>1201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1208.4907688999476</v>
      </c>
      <c r="O17" s="37">
        <f>'WEEKLY COMPETITIVE REPORT'!O17</f>
        <v>9</v>
      </c>
      <c r="P17" s="14">
        <f>'WEEKLY COMPETITIVE REPORT'!P17/Y4</f>
        <v>16051.976776333977</v>
      </c>
      <c r="Q17" s="14">
        <f>'WEEKLY COMPETITIVE REPORT'!Q17/Y4</f>
        <v>0</v>
      </c>
      <c r="R17" s="22">
        <f>'WEEKLY COMPETITIVE REPORT'!R17</f>
        <v>1923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1783.5529751482197</v>
      </c>
      <c r="W17" s="25">
        <f t="shared" si="2"/>
        <v>16051.976776333977</v>
      </c>
      <c r="X17" s="22">
        <f>'WEEKLY COMPETITIVE REPORT'!X17</f>
        <v>0</v>
      </c>
      <c r="Y17" s="56">
        <f>'WEEKLY COMPETITIVE REPORT'!Y17</f>
        <v>1923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GRACE OF MONACO</v>
      </c>
      <c r="D18" s="4" t="str">
        <f>'WEEKLY COMPETITIVE REPORT'!D18</f>
        <v>GRACE MONAŠKA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11</v>
      </c>
      <c r="I18" s="14">
        <f>'WEEKLY COMPETITIVE REPORT'!I18/Y4</f>
        <v>8965.99391761128</v>
      </c>
      <c r="J18" s="14">
        <f>'WEEKLY COMPETITIVE REPORT'!J18/Y4</f>
        <v>6639.4802322366595</v>
      </c>
      <c r="K18" s="22">
        <f>'WEEKLY COMPETITIVE REPORT'!K18</f>
        <v>1184</v>
      </c>
      <c r="L18" s="22">
        <f>'WEEKLY COMPETITIVE REPORT'!L18</f>
        <v>860</v>
      </c>
      <c r="M18" s="64">
        <f>'WEEKLY COMPETITIVE REPORT'!M18</f>
        <v>35.04059962523422</v>
      </c>
      <c r="N18" s="14">
        <f t="shared" si="0"/>
        <v>815.0903561464801</v>
      </c>
      <c r="O18" s="37">
        <f>'WEEKLY COMPETITIVE REPORT'!O18</f>
        <v>11</v>
      </c>
      <c r="P18" s="14">
        <f>'WEEKLY COMPETITIVE REPORT'!P18/Y4</f>
        <v>13965.993917611278</v>
      </c>
      <c r="Q18" s="14">
        <f>'WEEKLY COMPETITIVE REPORT'!Q18/Y4</f>
        <v>12799.281172242188</v>
      </c>
      <c r="R18" s="22">
        <f>'WEEKLY COMPETITIVE REPORT'!R18</f>
        <v>2007</v>
      </c>
      <c r="S18" s="22">
        <f>'WEEKLY COMPETITIVE REPORT'!S18</f>
        <v>1873</v>
      </c>
      <c r="T18" s="64">
        <f>'WEEKLY COMPETITIVE REPORT'!T18</f>
        <v>9.115455232746527</v>
      </c>
      <c r="U18" s="14">
        <f>'WEEKLY COMPETITIVE REPORT'!U18/Y4</f>
        <v>13495.991152889133</v>
      </c>
      <c r="V18" s="14">
        <f t="shared" si="1"/>
        <v>1269.6358106919345</v>
      </c>
      <c r="W18" s="25">
        <f t="shared" si="2"/>
        <v>27461.985070500414</v>
      </c>
      <c r="X18" s="22">
        <f>'WEEKLY COMPETITIVE REPORT'!X18</f>
        <v>1999</v>
      </c>
      <c r="Y18" s="56">
        <f>'WEEKLY COMPETITIVE REPORT'!Y18</f>
        <v>4006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GODZILLA (2014)</v>
      </c>
      <c r="D19" s="4" t="str">
        <f>'WEEKLY COMPETITIVE REPORT'!D19</f>
        <v>GODZILA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12</v>
      </c>
      <c r="I19" s="14">
        <f>'WEEKLY COMPETITIVE REPORT'!I19/Y4</f>
        <v>9724.910146530274</v>
      </c>
      <c r="J19" s="14">
        <f>'WEEKLY COMPETITIVE REPORT'!J19/Y4</f>
        <v>11801.216477743987</v>
      </c>
      <c r="K19" s="22">
        <f>'WEEKLY COMPETITIVE REPORT'!K19</f>
        <v>1129</v>
      </c>
      <c r="L19" s="22">
        <f>'WEEKLY COMPETITIVE REPORT'!L19</f>
        <v>1372</v>
      </c>
      <c r="M19" s="64">
        <f>'WEEKLY COMPETITIVE REPORT'!M19</f>
        <v>-17.59400257701769</v>
      </c>
      <c r="N19" s="14">
        <f t="shared" si="0"/>
        <v>810.4091788775228</v>
      </c>
      <c r="O19" s="37">
        <f>'WEEKLY COMPETITIVE REPORT'!O19</f>
        <v>12</v>
      </c>
      <c r="P19" s="14">
        <f>'WEEKLY COMPETITIVE REPORT'!P19/Y4</f>
        <v>13205.695327619573</v>
      </c>
      <c r="Q19" s="14">
        <f>'WEEKLY COMPETITIVE REPORT'!Q19/Y4</f>
        <v>18287.254630909592</v>
      </c>
      <c r="R19" s="22">
        <f>'WEEKLY COMPETITIVE REPORT'!R19</f>
        <v>1626</v>
      </c>
      <c r="S19" s="22">
        <f>'WEEKLY COMPETITIVE REPORT'!S19</f>
        <v>2276</v>
      </c>
      <c r="T19" s="64">
        <f>'WEEKLY COMPETITIVE REPORT'!T19</f>
        <v>-27.787436692115804</v>
      </c>
      <c r="U19" s="14">
        <f>'WEEKLY COMPETITIVE REPORT'!U19/Y4</f>
        <v>70243.29554879734</v>
      </c>
      <c r="V19" s="14">
        <f t="shared" si="1"/>
        <v>1100.4746106349644</v>
      </c>
      <c r="W19" s="25">
        <f t="shared" si="2"/>
        <v>83448.99087641691</v>
      </c>
      <c r="X19" s="22">
        <f>'WEEKLY COMPETITIVE REPORT'!X19</f>
        <v>8588</v>
      </c>
      <c r="Y19" s="56">
        <f>'WEEKLY COMPETITIVE REPORT'!Y19</f>
        <v>10214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OTHER WOMAN</v>
      </c>
      <c r="D20" s="4" t="str">
        <f>'WEEKLY COMPETITIVE REPORT'!D20</f>
        <v>MAŠČEVANJE V VISKOIH PETAH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9</v>
      </c>
      <c r="I20" s="14">
        <f>'WEEKLY COMPETITIVE REPORT'!I20/Y4</f>
        <v>6415.537738457285</v>
      </c>
      <c r="J20" s="14">
        <f>'WEEKLY COMPETITIVE REPORT'!J20/Y4</f>
        <v>6398.949405584738</v>
      </c>
      <c r="K20" s="22">
        <f>'WEEKLY COMPETITIVE REPORT'!K20</f>
        <v>831</v>
      </c>
      <c r="L20" s="22">
        <f>'WEEKLY COMPETITIVE REPORT'!L20</f>
        <v>844</v>
      </c>
      <c r="M20" s="64">
        <f>'WEEKLY COMPETITIVE REPORT'!M20</f>
        <v>0.2592352559948097</v>
      </c>
      <c r="N20" s="14">
        <f t="shared" si="0"/>
        <v>712.8375264952539</v>
      </c>
      <c r="O20" s="37">
        <f>'WEEKLY COMPETITIVE REPORT'!O20</f>
        <v>9</v>
      </c>
      <c r="P20" s="14">
        <f>'WEEKLY COMPETITIVE REPORT'!P20/Y4</f>
        <v>8631.462538014928</v>
      </c>
      <c r="Q20" s="14">
        <f>'WEEKLY COMPETITIVE REPORT'!Q20/Y4</f>
        <v>9998.617638927288</v>
      </c>
      <c r="R20" s="22">
        <f>'WEEKLY COMPETITIVE REPORT'!R20</f>
        <v>1190</v>
      </c>
      <c r="S20" s="22">
        <f>'WEEKLY COMPETITIVE REPORT'!S20</f>
        <v>1443</v>
      </c>
      <c r="T20" s="64">
        <f>'WEEKLY COMPETITIVE REPORT'!T20</f>
        <v>-13.673441172404253</v>
      </c>
      <c r="U20" s="14">
        <f>'WEEKLY COMPETITIVE REPORT'!U20/Y4</f>
        <v>186183.30107824164</v>
      </c>
      <c r="V20" s="14">
        <f t="shared" si="1"/>
        <v>959.0513931127698</v>
      </c>
      <c r="W20" s="25">
        <f t="shared" si="2"/>
        <v>194814.76361625656</v>
      </c>
      <c r="X20" s="22">
        <f>'WEEKLY COMPETITIVE REPORT'!X20</f>
        <v>26150</v>
      </c>
      <c r="Y20" s="56">
        <f>'WEEKLY COMPETITIVE REPORT'!Y20</f>
        <v>27340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WALK OF SHAME</v>
      </c>
      <c r="D21" s="4" t="str">
        <f>'WEEKLY COMPETITIVE REPORT'!D21</f>
        <v>SEKS NA EKS</v>
      </c>
      <c r="E21" s="4" t="str">
        <f>'WEEKLY COMPETITIVE REPORT'!E21</f>
        <v>IND</v>
      </c>
      <c r="F21" s="4" t="str">
        <f>'WEEKLY COMPETITIVE REPORT'!F21</f>
        <v>Karantanija</v>
      </c>
      <c r="G21" s="37">
        <f>'WEEKLY COMPETITIVE REPORT'!G21</f>
        <v>2</v>
      </c>
      <c r="H21" s="37">
        <f>'WEEKLY COMPETITIVE REPORT'!H21</f>
        <v>9</v>
      </c>
      <c r="I21" s="14">
        <f>'WEEKLY COMPETITIVE REPORT'!I21/Y4</f>
        <v>5264.030964888028</v>
      </c>
      <c r="J21" s="14">
        <f>'WEEKLY COMPETITIVE REPORT'!J21/Y4</f>
        <v>5284.766380978711</v>
      </c>
      <c r="K21" s="22">
        <f>'WEEKLY COMPETITIVE REPORT'!K21</f>
        <v>675</v>
      </c>
      <c r="L21" s="22">
        <f>'WEEKLY COMPETITIVE REPORT'!L21</f>
        <v>681</v>
      </c>
      <c r="M21" s="64">
        <f>'WEEKLY COMPETITIVE REPORT'!M21</f>
        <v>-0.3923620193565256</v>
      </c>
      <c r="N21" s="14">
        <f aca="true" t="shared" si="3" ref="N21:N33">I21/H21</f>
        <v>584.8923294320032</v>
      </c>
      <c r="O21" s="37">
        <f>'WEEKLY COMPETITIVE REPORT'!O21</f>
        <v>9</v>
      </c>
      <c r="P21" s="14">
        <f>'WEEKLY COMPETITIVE REPORT'!P21/Y4</f>
        <v>7123.306607685927</v>
      </c>
      <c r="Q21" s="14">
        <f>'WEEKLY COMPETITIVE REPORT'!Q21/Y4</f>
        <v>8364.666850981475</v>
      </c>
      <c r="R21" s="22">
        <f>'WEEKLY COMPETITIVE REPORT'!R21</f>
        <v>982</v>
      </c>
      <c r="S21" s="22">
        <f>'WEEKLY COMPETITIVE REPORT'!S21</f>
        <v>1198</v>
      </c>
      <c r="T21" s="64">
        <f>'WEEKLY COMPETITIVE REPORT'!T21</f>
        <v>-14.840522227730958</v>
      </c>
      <c r="U21" s="14">
        <f>'WEEKLY COMPETITIVE REPORT'!U21/Y4</f>
        <v>9022.67072159248</v>
      </c>
      <c r="V21" s="14">
        <f aca="true" t="shared" si="4" ref="V21:V33">P21/O21</f>
        <v>791.4785119651029</v>
      </c>
      <c r="W21" s="25">
        <f aca="true" t="shared" si="5" ref="W21:W33">P21+U21</f>
        <v>16145.977329278407</v>
      </c>
      <c r="X21" s="22">
        <f>'WEEKLY COMPETITIVE REPORT'!X21</f>
        <v>1338</v>
      </c>
      <c r="Y21" s="56">
        <f>'WEEKLY COMPETITIVE REPORT'!Y21</f>
        <v>2320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RIO 2</v>
      </c>
      <c r="D22" s="4" t="str">
        <f>'WEEKLY COMPETITIVE REPORT'!D22</f>
        <v>RIO 2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8</v>
      </c>
      <c r="H22" s="37">
        <f>'WEEKLY COMPETITIVE REPORT'!H22</f>
        <v>23</v>
      </c>
      <c r="I22" s="14">
        <f>'WEEKLY COMPETITIVE REPORT'!I22/Y4</f>
        <v>5421.620127177219</v>
      </c>
      <c r="J22" s="14">
        <f>'WEEKLY COMPETITIVE REPORT'!J22/Y4</f>
        <v>5476.914570085706</v>
      </c>
      <c r="K22" s="22">
        <f>'WEEKLY COMPETITIVE REPORT'!K22</f>
        <v>744</v>
      </c>
      <c r="L22" s="22">
        <f>'WEEKLY COMPETITIVE REPORT'!L22</f>
        <v>812</v>
      </c>
      <c r="M22" s="64">
        <f>'WEEKLY COMPETITIVE REPORT'!M22</f>
        <v>-1.0095911155981838</v>
      </c>
      <c r="N22" s="14">
        <f t="shared" si="3"/>
        <v>235.72261422509646</v>
      </c>
      <c r="O22" s="37">
        <f>'WEEKLY COMPETITIVE REPORT'!O22</f>
        <v>23</v>
      </c>
      <c r="P22" s="14">
        <f>'WEEKLY COMPETITIVE REPORT'!P22/Y4</f>
        <v>6516.450096765275</v>
      </c>
      <c r="Q22" s="14">
        <f>'WEEKLY COMPETITIVE REPORT'!Q22/Y4</f>
        <v>9451.20265413326</v>
      </c>
      <c r="R22" s="22">
        <f>'WEEKLY COMPETITIVE REPORT'!R22</f>
        <v>932</v>
      </c>
      <c r="S22" s="22">
        <f>'WEEKLY COMPETITIVE REPORT'!S22</f>
        <v>1525</v>
      </c>
      <c r="T22" s="64">
        <f>'WEEKLY COMPETITIVE REPORT'!T22</f>
        <v>-31.05163083223637</v>
      </c>
      <c r="U22" s="14">
        <f>'WEEKLY COMPETITIVE REPORT'!U22/Y4</f>
        <v>424064.14155377384</v>
      </c>
      <c r="V22" s="14">
        <f t="shared" si="4"/>
        <v>283.3239172506641</v>
      </c>
      <c r="W22" s="25">
        <f t="shared" si="5"/>
        <v>430580.59165053914</v>
      </c>
      <c r="X22" s="22">
        <f>'WEEKLY COMPETITIVE REPORT'!X22</f>
        <v>58033</v>
      </c>
      <c r="Y22" s="56">
        <f>'WEEKLY COMPETITIVE REPORT'!Y22</f>
        <v>58965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HOUSE OF MAGIC</v>
      </c>
      <c r="D23" s="4" t="str">
        <f>'WEEKLY COMPETITIVE REPORT'!D23</f>
        <v>HIŠA VELIKEGA ČARODEJA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7</v>
      </c>
      <c r="I23" s="14">
        <f>'WEEKLY COMPETITIVE REPORT'!I23/Y4</f>
        <v>4807.851810893005</v>
      </c>
      <c r="J23" s="14">
        <f>'WEEKLY COMPETITIVE REPORT'!J23/Y4</f>
        <v>0</v>
      </c>
      <c r="K23" s="22">
        <f>'WEEKLY COMPETITIVE REPORT'!K23</f>
        <v>598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686.835972984715</v>
      </c>
      <c r="O23" s="37">
        <f>'WEEKLY COMPETITIVE REPORT'!O23</f>
        <v>7</v>
      </c>
      <c r="P23" s="14">
        <f>'WEEKLY COMPETITIVE REPORT'!P23/Y4</f>
        <v>6339.507879458114</v>
      </c>
      <c r="Q23" s="14">
        <f>'WEEKLY COMPETITIVE REPORT'!Q23/Y4</f>
        <v>0</v>
      </c>
      <c r="R23" s="22">
        <f>'WEEKLY COMPETITIVE REPORT'!R23</f>
        <v>840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905.6439827797305</v>
      </c>
      <c r="W23" s="25">
        <f t="shared" si="5"/>
        <v>6339.507879458114</v>
      </c>
      <c r="X23" s="22">
        <f>'WEEKLY COMPETITIVE REPORT'!X23</f>
        <v>0</v>
      </c>
      <c r="Y23" s="56">
        <f>'WEEKLY COMPETITIVE REPORT'!Y23</f>
        <v>840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TRACKS</v>
      </c>
      <c r="D24" s="4" t="str">
        <f>'WEEKLY COMPETITIVE REPORT'!D24</f>
        <v>POTI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3758.639756704451</v>
      </c>
      <c r="J24" s="14">
        <f>'WEEKLY COMPETITIVE REPORT'!J24/Y4</f>
        <v>2081.8357755045618</v>
      </c>
      <c r="K24" s="22">
        <f>'WEEKLY COMPETITIVE REPORT'!K24</f>
        <v>596</v>
      </c>
      <c r="L24" s="22">
        <f>'WEEKLY COMPETITIVE REPORT'!L24</f>
        <v>323</v>
      </c>
      <c r="M24" s="64">
        <f>'WEEKLY COMPETITIVE REPORT'!M24</f>
        <v>80.54448871181938</v>
      </c>
      <c r="N24" s="14">
        <f t="shared" si="3"/>
        <v>3758.639756704451</v>
      </c>
      <c r="O24" s="37">
        <f>'WEEKLY COMPETITIVE REPORT'!O24</f>
        <v>1</v>
      </c>
      <c r="P24" s="14">
        <f>'WEEKLY COMPETITIVE REPORT'!P24/Y4</f>
        <v>5734.033729610173</v>
      </c>
      <c r="Q24" s="14">
        <f>'WEEKLY COMPETITIVE REPORT'!Q24/Y4</f>
        <v>4621.233066076859</v>
      </c>
      <c r="R24" s="22">
        <f>'WEEKLY COMPETITIVE REPORT'!R24</f>
        <v>919</v>
      </c>
      <c r="S24" s="22">
        <f>'WEEKLY COMPETITIVE REPORT'!S24</f>
        <v>740</v>
      </c>
      <c r="T24" s="64">
        <f>'WEEKLY COMPETITIVE REPORT'!T24</f>
        <v>24.08016751420878</v>
      </c>
      <c r="U24" s="14">
        <f>'WEEKLY COMPETITIVE REPORT'!U24/Y4</f>
        <v>5494.885264030964</v>
      </c>
      <c r="V24" s="14">
        <f t="shared" si="4"/>
        <v>5734.033729610173</v>
      </c>
      <c r="W24" s="25">
        <f t="shared" si="5"/>
        <v>11228.918993641139</v>
      </c>
      <c r="X24" s="22">
        <f>'WEEKLY COMPETITIVE REPORT'!X24</f>
        <v>968</v>
      </c>
      <c r="Y24" s="56">
        <f>'WEEKLY COMPETITIVE REPORT'!Y24</f>
        <v>1887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NUT JOB</v>
      </c>
      <c r="D25" s="4" t="str">
        <f>'WEEKLY COMPETITIVE REPORT'!D25</f>
        <v>TRD OREH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11</v>
      </c>
      <c r="I25" s="14">
        <f>'WEEKLY COMPETITIVE REPORT'!I25/Y4</f>
        <v>3339.7843516726566</v>
      </c>
      <c r="J25" s="14">
        <f>'WEEKLY COMPETITIVE REPORT'!J25/Y4</f>
        <v>2851.8108930052526</v>
      </c>
      <c r="K25" s="22">
        <f>'WEEKLY COMPETITIVE REPORT'!K25</f>
        <v>470</v>
      </c>
      <c r="L25" s="22">
        <f>'WEEKLY COMPETITIVE REPORT'!L25</f>
        <v>407</v>
      </c>
      <c r="M25" s="64">
        <f>'WEEKLY COMPETITIVE REPORT'!M25</f>
        <v>17.111003393116818</v>
      </c>
      <c r="N25" s="14">
        <f t="shared" si="3"/>
        <v>303.6167592429688</v>
      </c>
      <c r="O25" s="37">
        <f>'WEEKLY COMPETITIVE REPORT'!O25</f>
        <v>11</v>
      </c>
      <c r="P25" s="14">
        <f>'WEEKLY COMPETITIVE REPORT'!P25/Y4</f>
        <v>4496.8205695327615</v>
      </c>
      <c r="Q25" s="14">
        <f>'WEEKLY COMPETITIVE REPORT'!Q25/Y4</f>
        <v>4444.290848769699</v>
      </c>
      <c r="R25" s="22">
        <f>'WEEKLY COMPETITIVE REPORT'!R25</f>
        <v>675</v>
      </c>
      <c r="S25" s="22">
        <f>'WEEKLY COMPETITIVE REPORT'!S25</f>
        <v>668</v>
      </c>
      <c r="T25" s="64">
        <f>'WEEKLY COMPETITIVE REPORT'!T25</f>
        <v>1.1819595645412164</v>
      </c>
      <c r="U25" s="14">
        <f>'WEEKLY COMPETITIVE REPORT'!U25/Y4</f>
        <v>29384.849322643073</v>
      </c>
      <c r="V25" s="14">
        <f t="shared" si="4"/>
        <v>408.80186995752376</v>
      </c>
      <c r="W25" s="25">
        <f t="shared" si="5"/>
        <v>33881.669892175836</v>
      </c>
      <c r="X25" s="22">
        <f>'WEEKLY COMPETITIVE REPORT'!X25</f>
        <v>4490</v>
      </c>
      <c r="Y25" s="56">
        <f>'WEEKLY COMPETITIVE REPORT'!Y25</f>
        <v>5165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FADING GIGOLO</v>
      </c>
      <c r="D26" s="4" t="str">
        <f>'WEEKLY COMPETITIVE REPORT'!D26</f>
        <v>SIVOLASI ŽIGOLO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5</v>
      </c>
      <c r="H26" s="37">
        <f>'WEEKLY COMPETITIVE REPORT'!H26</f>
        <v>10</v>
      </c>
      <c r="I26" s="14">
        <f>'WEEKLY COMPETITIVE REPORT'!I26/Y4</f>
        <v>1443.1849599115287</v>
      </c>
      <c r="J26" s="14">
        <f>'WEEKLY COMPETITIVE REPORT'!J26/Y4</f>
        <v>1210.9482996958805</v>
      </c>
      <c r="K26" s="22">
        <f>'WEEKLY COMPETITIVE REPORT'!K26</f>
        <v>183</v>
      </c>
      <c r="L26" s="22">
        <f>'WEEKLY COMPETITIVE REPORT'!L26</f>
        <v>151</v>
      </c>
      <c r="M26" s="64">
        <f>'WEEKLY COMPETITIVE REPORT'!M26</f>
        <v>19.17808219178083</v>
      </c>
      <c r="N26" s="14">
        <f t="shared" si="3"/>
        <v>144.31849599115287</v>
      </c>
      <c r="O26" s="37">
        <f>'WEEKLY COMPETITIVE REPORT'!O26</f>
        <v>10</v>
      </c>
      <c r="P26" s="14">
        <f>'WEEKLY COMPETITIVE REPORT'!P26/Y4</f>
        <v>2130.2184130494884</v>
      </c>
      <c r="Q26" s="14">
        <f>'WEEKLY COMPETITIVE REPORT'!Q26/Y4</f>
        <v>1975.3939729057229</v>
      </c>
      <c r="R26" s="22">
        <f>'WEEKLY COMPETITIVE REPORT'!R26</f>
        <v>281</v>
      </c>
      <c r="S26" s="22">
        <f>'WEEKLY COMPETITIVE REPORT'!S26</f>
        <v>261</v>
      </c>
      <c r="T26" s="64">
        <f>'WEEKLY COMPETITIVE REPORT'!T26</f>
        <v>7.837648705388389</v>
      </c>
      <c r="U26" s="14">
        <f>'WEEKLY COMPETITIVE REPORT'!U26/Y4</f>
        <v>24018.523638374343</v>
      </c>
      <c r="V26" s="14">
        <f t="shared" si="4"/>
        <v>213.02184130494885</v>
      </c>
      <c r="W26" s="25">
        <f t="shared" si="5"/>
        <v>26148.742051423833</v>
      </c>
      <c r="X26" s="22">
        <f>'WEEKLY COMPETITIVE REPORT'!X26</f>
        <v>3228</v>
      </c>
      <c r="Y26" s="56">
        <f>'WEEKLY COMPETITIVE REPORT'!Y26</f>
        <v>3509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AMAZING SPIDER-MAN 2</v>
      </c>
      <c r="D27" s="4" t="str">
        <f>'WEEKLY COMPETITIVE REPORT'!D27</f>
        <v>NEVERJETNI SPIDER-MAN 2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6</v>
      </c>
      <c r="H27" s="37">
        <f>'WEEKLY COMPETITIVE REPORT'!H27</f>
        <v>24</v>
      </c>
      <c r="I27" s="14">
        <f>'WEEKLY COMPETITIVE REPORT'!I27/Y4</f>
        <v>1288.3605197677632</v>
      </c>
      <c r="J27" s="14">
        <f>'WEEKLY COMPETITIVE REPORT'!J27/Y17</f>
        <v>0.766510660426417</v>
      </c>
      <c r="K27" s="22">
        <f>'WEEKLY COMPETITIVE REPORT'!K27</f>
        <v>169</v>
      </c>
      <c r="L27" s="22">
        <f>'WEEKLY COMPETITIVE REPORT'!L27</f>
        <v>241</v>
      </c>
      <c r="M27" s="64">
        <f>'WEEKLY COMPETITIVE REPORT'!M27</f>
        <v>-36.77069199457259</v>
      </c>
      <c r="N27" s="14">
        <f t="shared" si="3"/>
        <v>53.6816883236568</v>
      </c>
      <c r="O27" s="37">
        <f>'WEEKLY COMPETITIVE REPORT'!O27</f>
        <v>24</v>
      </c>
      <c r="P27" s="14">
        <f>'WEEKLY COMPETITIVE REPORT'!P27/Y4</f>
        <v>1821.9518938346696</v>
      </c>
      <c r="Q27" s="14">
        <f>'WEEKLY COMPETITIVE REPORT'!Q27/Y17</f>
        <v>1.0104004160166407</v>
      </c>
      <c r="R27" s="22">
        <f>'WEEKLY COMPETITIVE REPORT'!R27</f>
        <v>243</v>
      </c>
      <c r="S27" s="22">
        <f>'WEEKLY COMPETITIVE REPORT'!S27</f>
        <v>336</v>
      </c>
      <c r="T27" s="64">
        <f>'WEEKLY COMPETITIVE REPORT'!T27</f>
        <v>-32.16675244467318</v>
      </c>
      <c r="U27" s="14">
        <f>'WEEKLY COMPETITIVE REPORT'!U27/Y17</f>
        <v>46.957358294331776</v>
      </c>
      <c r="V27" s="14">
        <f t="shared" si="4"/>
        <v>75.91466224311124</v>
      </c>
      <c r="W27" s="25">
        <f t="shared" si="5"/>
        <v>1868.9092521290013</v>
      </c>
      <c r="X27" s="22">
        <f>'WEEKLY COMPETITIVE REPORT'!X27</f>
        <v>16104</v>
      </c>
      <c r="Y27" s="56">
        <f>'WEEKLY COMPETITIVE REPORT'!Y27</f>
        <v>16347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NOAH</v>
      </c>
      <c r="D28" s="4" t="str">
        <f>'WEEKLY COMPETITIVE REPORT'!D28</f>
        <v>NOE</v>
      </c>
      <c r="E28" s="4" t="str">
        <f>'WEEKLY COMPETITIVE REPORT'!E28</f>
        <v>PAR</v>
      </c>
      <c r="F28" s="4" t="str">
        <f>'WEEKLY COMPETITIVE REPORT'!F28</f>
        <v>Karantanija</v>
      </c>
      <c r="G28" s="37">
        <f>'WEEKLY COMPETITIVE REPORT'!G28</f>
        <v>9</v>
      </c>
      <c r="H28" s="37">
        <f>'WEEKLY COMPETITIVE REPORT'!H28</f>
        <v>10</v>
      </c>
      <c r="I28" s="14">
        <f>'WEEKLY COMPETITIVE REPORT'!I28/Y4</f>
        <v>1257.948576168095</v>
      </c>
      <c r="J28" s="14">
        <f>'WEEKLY COMPETITIVE REPORT'!J28/Y17</f>
        <v>0.3671346853874155</v>
      </c>
      <c r="K28" s="22">
        <f>'WEEKLY COMPETITIVE REPORT'!K28</f>
        <v>147</v>
      </c>
      <c r="L28" s="22">
        <f>'WEEKLY COMPETITIVE REPORT'!L28</f>
        <v>117</v>
      </c>
      <c r="M28" s="64">
        <f>'WEEKLY COMPETITIVE REPORT'!M28</f>
        <v>28.89518413597733</v>
      </c>
      <c r="N28" s="14">
        <f t="shared" si="3"/>
        <v>125.79485761680951</v>
      </c>
      <c r="O28" s="37">
        <f>'WEEKLY COMPETITIVE REPORT'!O28</f>
        <v>10</v>
      </c>
      <c r="P28" s="14">
        <f>'WEEKLY COMPETITIVE REPORT'!P28/Y4</f>
        <v>1679.5687033453137</v>
      </c>
      <c r="Q28" s="14">
        <f>'WEEKLY COMPETITIVE REPORT'!Q28/Y17</f>
        <v>0.6105044201768071</v>
      </c>
      <c r="R28" s="22">
        <f>'WEEKLY COMPETITIVE REPORT'!R28</f>
        <v>205</v>
      </c>
      <c r="S28" s="22">
        <f>'WEEKLY COMPETITIVE REPORT'!S28</f>
        <v>207</v>
      </c>
      <c r="T28" s="64">
        <f>'WEEKLY COMPETITIVE REPORT'!T28</f>
        <v>3.492333901192495</v>
      </c>
      <c r="U28" s="14">
        <f>'WEEKLY COMPETITIVE REPORT'!U28/Y17</f>
        <v>73.31773270930837</v>
      </c>
      <c r="V28" s="14">
        <f t="shared" si="4"/>
        <v>167.95687033453137</v>
      </c>
      <c r="W28" s="25">
        <f t="shared" si="5"/>
        <v>1752.886436054622</v>
      </c>
      <c r="X28" s="22">
        <f>'WEEKLY COMPETITIVE REPORT'!W29</f>
        <v>88758</v>
      </c>
      <c r="Y28" s="56">
        <f>'WEEKLY COMPETITIVE REPORT'!X29</f>
        <v>16583</v>
      </c>
    </row>
    <row r="29" spans="1:25" ht="12.75">
      <c r="A29" s="50">
        <v>16</v>
      </c>
      <c r="B29" s="4">
        <f>'WEEKLY COMPETITIVE REPORT'!B29</f>
        <v>19</v>
      </c>
      <c r="C29" s="4" t="str">
        <f>'WEEKLY COMPETITIVE REPORT'!C29</f>
        <v>MR. PEABODY AND SHERMAN</v>
      </c>
      <c r="D29" s="4" t="str">
        <f>'WEEKLY COMPETITIVE REPORT'!D29</f>
        <v>PUSTOLOVŠČINE GOSPODA PEABODYJA IN SHERMANA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13</v>
      </c>
      <c r="H29" s="37">
        <f>'WEEKLY COMPETITIVE REPORT'!H29</f>
        <v>24</v>
      </c>
      <c r="I29" s="14">
        <f>'WEEKLY COMPETITIVE REPORT'!I29/Y4</f>
        <v>895.7699751175006</v>
      </c>
      <c r="J29" s="14">
        <f>'WEEKLY COMPETITIVE REPORT'!J29/Y17</f>
        <v>0.2204888195527821</v>
      </c>
      <c r="K29" s="22">
        <f>'WEEKLY COMPETITIVE REPORT'!K29</f>
        <v>139</v>
      </c>
      <c r="L29" s="22">
        <f>'WEEKLY COMPETITIVE REPORT'!L29</f>
        <v>78</v>
      </c>
      <c r="M29" s="64">
        <f>'WEEKLY COMPETITIVE REPORT'!M29</f>
        <v>52.83018867924528</v>
      </c>
      <c r="N29" s="14">
        <f t="shared" si="3"/>
        <v>37.32374896322919</v>
      </c>
      <c r="O29" s="37">
        <f>'WEEKLY COMPETITIVE REPORT'!O29</f>
        <v>24</v>
      </c>
      <c r="P29" s="14">
        <f>'WEEKLY COMPETITIVE REPORT'!P29/Y4</f>
        <v>1224.7719104230025</v>
      </c>
      <c r="Q29" s="14">
        <f>'WEEKLY COMPETITIVE REPORT'!Q29/Y17</f>
        <v>0.2298491939677587</v>
      </c>
      <c r="R29" s="22">
        <f>'WEEKLY COMPETITIVE REPORT'!R29</f>
        <v>191</v>
      </c>
      <c r="S29" s="22">
        <f>'WEEKLY COMPETITIVE REPORT'!S29</f>
        <v>82</v>
      </c>
      <c r="T29" s="64">
        <f>'WEEKLY COMPETITIVE REPORT'!T29</f>
        <v>100.45248868778282</v>
      </c>
      <c r="U29" s="14" t="e">
        <f>'WEEKLY COMPETITIVE REPORT'!#REF!/Y4</f>
        <v>#REF!</v>
      </c>
      <c r="V29" s="14">
        <f t="shared" si="4"/>
        <v>51.03216293429177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16774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ATOMSKI ZDESNA</v>
      </c>
      <c r="D30" s="4" t="str">
        <f>'WEEKLY COMPETITIVE REPORT'!D30</f>
        <v>ATOMSKI Z DESNE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6</v>
      </c>
      <c r="H30" s="37">
        <f>'WEEKLY COMPETITIVE REPORT'!H30</f>
        <v>9</v>
      </c>
      <c r="I30" s="14">
        <f>'WEEKLY COMPETITIVE REPORT'!I30/Y4</f>
        <v>579.2092894664086</v>
      </c>
      <c r="J30" s="14">
        <f>'WEEKLY COMPETITIVE REPORT'!J30/Y17</f>
        <v>0.16328653146125846</v>
      </c>
      <c r="K30" s="22">
        <f>'WEEKLY COMPETITIVE REPORT'!K30</f>
        <v>62</v>
      </c>
      <c r="L30" s="22">
        <f>'WEEKLY COMPETITIVE REPORT'!L30</f>
        <v>55</v>
      </c>
      <c r="M30" s="64">
        <f>'WEEKLY COMPETITIVE REPORT'!M30</f>
        <v>33.43949044585989</v>
      </c>
      <c r="N30" s="14">
        <f t="shared" si="3"/>
        <v>64.35658771848983</v>
      </c>
      <c r="O30" s="37">
        <f>'WEEKLY COMPETITIVE REPORT'!O30</f>
        <v>9</v>
      </c>
      <c r="P30" s="14">
        <f>'WEEKLY COMPETITIVE REPORT'!P30/Y4</f>
        <v>862.593309372408</v>
      </c>
      <c r="Q30" s="14">
        <f>'WEEKLY COMPETITIVE REPORT'!Q30/Y17</f>
        <v>0.29017160686427457</v>
      </c>
      <c r="R30" s="22">
        <f>'WEEKLY COMPETITIVE REPORT'!R30</f>
        <v>100</v>
      </c>
      <c r="S30" s="22">
        <f>'WEEKLY COMPETITIVE REPORT'!S30</f>
        <v>118</v>
      </c>
      <c r="T30" s="64">
        <f>'WEEKLY COMPETITIVE REPORT'!T30</f>
        <v>11.827956989247298</v>
      </c>
      <c r="U30" s="14">
        <f>'WEEKLY COMPETITIVE REPORT'!U30/Y4</f>
        <v>37175.83632844899</v>
      </c>
      <c r="V30" s="14">
        <f t="shared" si="4"/>
        <v>95.84370104137867</v>
      </c>
      <c r="W30" s="25">
        <f t="shared" si="5"/>
        <v>38038.4296378214</v>
      </c>
      <c r="X30" s="22">
        <f>'WEEKLY COMPETITIVE REPORT'!X30</f>
        <v>5042</v>
      </c>
      <c r="Y30" s="56">
        <f>'WEEKLY COMPETITIVE REPORT'!Y30</f>
        <v>5142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TINKERBELL AND THE PIRATE FAIRY</v>
      </c>
      <c r="D31" s="4" t="str">
        <f>'WEEKLY COMPETITIVE REPORT'!D31</f>
        <v>ZVONČICA IN PIRATSKA VILA</v>
      </c>
      <c r="E31" s="4" t="str">
        <f>'WEEKLY COMPETITIVE REPORT'!E31</f>
        <v>BVI</v>
      </c>
      <c r="F31" s="4" t="str">
        <f>'WEEKLY COMPETITIVE REPORT'!F31</f>
        <v>CENEX</v>
      </c>
      <c r="G31" s="37">
        <f>'WEEKLY COMPETITIVE REPORT'!G31</f>
        <v>7</v>
      </c>
      <c r="H31" s="37">
        <f>'WEEKLY COMPETITIVE REPORT'!H31</f>
        <v>9</v>
      </c>
      <c r="I31" s="14">
        <f>'WEEKLY COMPETITIVE REPORT'!I31/Y4</f>
        <v>718.82775781034</v>
      </c>
      <c r="J31" s="14">
        <f>'WEEKLY COMPETITIVE REPORT'!J31/Y17</f>
        <v>0.3733749349973999</v>
      </c>
      <c r="K31" s="22">
        <f>'WEEKLY COMPETITIVE REPORT'!K31</f>
        <v>96</v>
      </c>
      <c r="L31" s="22">
        <f>'WEEKLY COMPETITIVE REPORT'!L31</f>
        <v>136</v>
      </c>
      <c r="M31" s="64">
        <f>'WEEKLY COMPETITIVE REPORT'!M31</f>
        <v>-27.57660167130919</v>
      </c>
      <c r="N31" s="14">
        <f t="shared" si="3"/>
        <v>79.86975086781555</v>
      </c>
      <c r="O31" s="37">
        <f>'WEEKLY COMPETITIVE REPORT'!O31</f>
        <v>9</v>
      </c>
      <c r="P31" s="14">
        <f>'WEEKLY COMPETITIVE REPORT'!P31/Y4</f>
        <v>848.7696986452861</v>
      </c>
      <c r="Q31" s="14">
        <f>'WEEKLY COMPETITIVE REPORT'!Q31/Y17</f>
        <v>0.5361414456578263</v>
      </c>
      <c r="R31" s="22">
        <f>'WEEKLY COMPETITIVE REPORT'!R31</f>
        <v>113</v>
      </c>
      <c r="S31" s="22">
        <f>'WEEKLY COMPETITIVE REPORT'!S31</f>
        <v>206</v>
      </c>
      <c r="T31" s="64">
        <f>'WEEKLY COMPETITIVE REPORT'!T31</f>
        <v>-40.44616876818623</v>
      </c>
      <c r="U31" s="14">
        <f>'WEEKLY COMPETITIVE REPORT'!U31/Y4</f>
        <v>54102.847663809785</v>
      </c>
      <c r="V31" s="14">
        <f t="shared" si="4"/>
        <v>94.30774429392068</v>
      </c>
      <c r="W31" s="25">
        <f t="shared" si="5"/>
        <v>54951.61736245507</v>
      </c>
      <c r="X31" s="22">
        <f>'WEEKLY COMPETITIVE REPORT'!X31</f>
        <v>8046</v>
      </c>
      <c r="Y31" s="56">
        <f>'WEEKLY COMPETITIVE REPORT'!Y31</f>
        <v>8159</v>
      </c>
    </row>
    <row r="32" spans="1:25" ht="12.75">
      <c r="A32" s="50">
        <v>19</v>
      </c>
      <c r="B32" s="4">
        <f>'WEEKLY COMPETITIVE REPORT'!B32</f>
        <v>11</v>
      </c>
      <c r="C32" s="4" t="str">
        <f>'WEEKLY COMPETITIVE REPORT'!C32</f>
        <v>THAT AWKWARD MOMENT</v>
      </c>
      <c r="D32" s="4" t="str">
        <f>'WEEKLY COMPETITIVE REPORT'!D32</f>
        <v>TISTI ČUDNI OBČUTEK</v>
      </c>
      <c r="E32" s="4" t="str">
        <f>'WEEKLY COMPETITIVE REPORT'!E32</f>
        <v>IND</v>
      </c>
      <c r="F32" s="4" t="str">
        <f>'WEEKLY COMPETITIVE REPORT'!F32</f>
        <v>2i Film</v>
      </c>
      <c r="G32" s="37">
        <f>'WEEKLY COMPETITIVE REPORT'!G32</f>
        <v>2</v>
      </c>
      <c r="H32" s="37">
        <f>'WEEKLY COMPETITIVE REPORT'!H32</f>
        <v>5</v>
      </c>
      <c r="I32" s="14">
        <f>'WEEKLY COMPETITIVE REPORT'!I32/Y4</f>
        <v>418.8554050317943</v>
      </c>
      <c r="J32" s="14">
        <f>'WEEKLY COMPETITIVE REPORT'!J32/Y17</f>
        <v>0.6110244409776391</v>
      </c>
      <c r="K32" s="22">
        <f>'WEEKLY COMPETITIVE REPORT'!K32</f>
        <v>53</v>
      </c>
      <c r="L32" s="22">
        <f>'WEEKLY COMPETITIVE REPORT'!L32</f>
        <v>211</v>
      </c>
      <c r="M32" s="64">
        <f>'WEEKLY COMPETITIVE REPORT'!M32</f>
        <v>-74.2127659574468</v>
      </c>
      <c r="N32" s="14">
        <f t="shared" si="3"/>
        <v>83.77108100635886</v>
      </c>
      <c r="O32" s="37">
        <f>'WEEKLY COMPETITIVE REPORT'!O32</f>
        <v>5</v>
      </c>
      <c r="P32" s="14">
        <f>'WEEKLY COMPETITIVE REPORT'!P32/Y4</f>
        <v>579.2092894664086</v>
      </c>
      <c r="Q32" s="14">
        <f>'WEEKLY COMPETITIVE REPORT'!Q32/Y17</f>
        <v>0.9110764430577223</v>
      </c>
      <c r="R32" s="22">
        <f>'WEEKLY COMPETITIVE REPORT'!R32</f>
        <v>81</v>
      </c>
      <c r="S32" s="22">
        <f>'WEEKLY COMPETITIVE REPORT'!S32</f>
        <v>356</v>
      </c>
      <c r="T32" s="64">
        <f>'WEEKLY COMPETITIVE REPORT'!T32</f>
        <v>-76.08447488584474</v>
      </c>
      <c r="U32" s="14">
        <f>'WEEKLY COMPETITIVE REPORT'!U32/Y4</f>
        <v>2421.896599391761</v>
      </c>
      <c r="V32" s="14">
        <f t="shared" si="4"/>
        <v>115.84185789328171</v>
      </c>
      <c r="W32" s="25">
        <f t="shared" si="5"/>
        <v>3001.1058888581692</v>
      </c>
      <c r="X32" s="22">
        <f>'WEEKLY COMPETITIVE REPORT'!X32</f>
        <v>356</v>
      </c>
      <c r="Y32" s="56">
        <f>'WEEKLY COMPETITIVE REPORT'!Y32</f>
        <v>356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220</v>
      </c>
      <c r="I34" s="32">
        <f>SUM(I14:I33)</f>
        <v>117055.57091512303</v>
      </c>
      <c r="J34" s="31">
        <f>SUM(J14:J33)</f>
        <v>75560.97569344852</v>
      </c>
      <c r="K34" s="31">
        <f>SUM(K14:K33)</f>
        <v>14776</v>
      </c>
      <c r="L34" s="31">
        <f>SUM(L14:L33)</f>
        <v>10583</v>
      </c>
      <c r="M34" s="64">
        <f>'WEEKLY COMPETITIVE REPORT'!M34</f>
        <v>42.387758533714475</v>
      </c>
      <c r="N34" s="32">
        <f>I34/H34</f>
        <v>532.0707768869229</v>
      </c>
      <c r="O34" s="40">
        <f>'WEEKLY COMPETITIVE REPORT'!O34</f>
        <v>220</v>
      </c>
      <c r="P34" s="31">
        <f>SUM(P14:P33)</f>
        <v>167456.45562620953</v>
      </c>
      <c r="Q34" s="31">
        <f>SUM(Q14:Q33)</f>
        <v>124862.5873141091</v>
      </c>
      <c r="R34" s="31">
        <f>SUM(R14:R33)</f>
        <v>22741</v>
      </c>
      <c r="S34" s="31">
        <f>SUM(S14:S33)</f>
        <v>18930</v>
      </c>
      <c r="T34" s="65">
        <f>P34/Q34-100%</f>
        <v>0.3411259467573715</v>
      </c>
      <c r="U34" s="31" t="e">
        <f>SUM(U14:U33)</f>
        <v>#REF!</v>
      </c>
      <c r="V34" s="32">
        <f>P34/O34</f>
        <v>761.1657073918615</v>
      </c>
      <c r="W34" s="31" t="e">
        <f>SUM(W14:W33)</f>
        <v>#REF!</v>
      </c>
      <c r="X34" s="31" t="e">
        <f>SUM(X14:X33)</f>
        <v>#REF!</v>
      </c>
      <c r="Y34" s="35">
        <f>SUM(Y14:Y33)</f>
        <v>214691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2014-06-05T11:44:44Z</dcterms:modified>
  <cp:category/>
  <cp:version/>
  <cp:contentType/>
  <cp:contentStatus/>
</cp:coreProperties>
</file>