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765" windowWidth="25965" windowHeight="99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<sst xmlns="http://schemas.openxmlformats.org/spreadsheetml/2006/main" count="264" uniqueCount="98">
  <si>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</si>
  <si>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</si>
  <si>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</si>
  <si>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</si>
  <si>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</si>
  <si>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</si>
  <si>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</si>
  <si>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</si>
  <si>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</si>
  <si>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</si>
  <si>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</si>
  <si>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</si>
  <si>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</si>
  <si>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</si>
  <si>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</si>
  <si>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</si>
  <si>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</si>
  <si>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</si>
  <si>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</si>
  <si>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</si>
  <si>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</si>
  <si>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</si>
  <si>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</si>
  <si>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</si>
  <si>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</si>
  <si>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</si>
  <si>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</si>
  <si>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</si>
  <si>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</si>
  <si>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</si>
  <si>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</si>
  <si>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</si>
  <si>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</si>
  <si>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</si>
  <si>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</si>
  <si>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</si>
  <si>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</si>
  <si>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</si>
  <si>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</si>
  <si>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</si>
  <si>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</si>
  <si>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</si>
  <si>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</si>
  <si>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</si>
  <si>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</si>
  <si>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</si>
  <si>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</si>
  <si>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</si>
  <si>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</si>
  <si>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</si>
  <si>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</si>
  <si>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</si>
  <si>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ČEFURJI RAUS!</t>
  </si>
  <si>
    <t>KZC</t>
  </si>
  <si>
    <t>CHEFURS RAUS!</t>
  </si>
  <si>
    <t>PAR</t>
  </si>
  <si>
    <t>GREMO MI PO SVOJE 2</t>
  </si>
  <si>
    <t>LAST VEGAS</t>
  </si>
  <si>
    <t>LEGENDE V VEGASU</t>
  </si>
  <si>
    <t>NIKO 2</t>
  </si>
  <si>
    <t>JELENČEK NIKO 2</t>
  </si>
  <si>
    <t>FROZEN 3D</t>
  </si>
  <si>
    <t>LEDENO KRALJESTVO 3D</t>
  </si>
  <si>
    <t>PHILOMENA</t>
  </si>
  <si>
    <t>HOBBIT: DESOLATION OF SMAUG</t>
  </si>
  <si>
    <t>HOBIT: SMAUGOVA PUŠČA</t>
  </si>
  <si>
    <t>New</t>
  </si>
  <si>
    <t>WOLF OF WALL STREET</t>
  </si>
  <si>
    <t>VOLK Z WALL STREETA</t>
  </si>
  <si>
    <t>WALKING WITH DINOSAURS 3D</t>
  </si>
  <si>
    <t>SPREHOD Z DINOZAVRI 3D</t>
  </si>
  <si>
    <t>FOX</t>
  </si>
  <si>
    <t>CLOUDY WITH A CHANCE OF MEATBALLS 2</t>
  </si>
  <si>
    <t>OBLAČNO Z MESNIMI KROGLICAMI 2</t>
  </si>
  <si>
    <t>SONY</t>
  </si>
  <si>
    <t>CF</t>
  </si>
  <si>
    <t>HOMEFRONT</t>
  </si>
  <si>
    <t>SOVRAŽNIK PRED VRATI</t>
  </si>
  <si>
    <t>PARANORMAL ACTIVITY: THE MARKED ONES</t>
  </si>
  <si>
    <t>PARANORMALNO: OZNAČENI</t>
  </si>
  <si>
    <t>SECRET LIFE OF WALTER MITTY</t>
  </si>
  <si>
    <t>SKRIVNOSTNO ŽIVLJENJE WALTERJA MITTYJA</t>
  </si>
  <si>
    <t>SAVING MR BANKS</t>
  </si>
  <si>
    <t>REŠEVANJE GOSPODA BANKSA</t>
  </si>
  <si>
    <t>47 RONIN</t>
  </si>
  <si>
    <t>UNI</t>
  </si>
  <si>
    <t>23 - Jan</t>
  </si>
  <si>
    <t>29 - Jan</t>
  </si>
  <si>
    <t>24 - Jan</t>
  </si>
  <si>
    <t>26 - Jan</t>
  </si>
  <si>
    <t>FREE BIRDS</t>
  </si>
  <si>
    <t>PURANA NA BEGU</t>
  </si>
  <si>
    <t>I FRANKENSTEIN</t>
  </si>
  <si>
    <t>JAZ FRANKENSTEIN</t>
  </si>
  <si>
    <t>AMERICAN HUSTLE</t>
  </si>
  <si>
    <t>AMERIŠKE PREVARE</t>
  </si>
  <si>
    <t>THE LEGEND OF HERCULES</t>
  </si>
  <si>
    <t>LEGENDA O HERKULU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</si>
</sst>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35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D8" sqref="D8:D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88</v>
      </c>
      <c r="L4" s="20"/>
      <c r="M4" s="79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86</v>
      </c>
      <c r="L5" s="7"/>
      <c r="M5" s="80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41669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67</v>
      </c>
      <c r="D14" s="4" t="s">
        <v>68</v>
      </c>
      <c r="E14" s="15" t="s">
        <v>46</v>
      </c>
      <c r="F14" s="15" t="s">
        <v>42</v>
      </c>
      <c r="G14" s="37">
        <v>5</v>
      </c>
      <c r="H14" s="37">
        <v>10</v>
      </c>
      <c r="I14" s="14">
        <v>24769</v>
      </c>
      <c r="J14" s="14">
        <v>53995</v>
      </c>
      <c r="K14" s="97">
        <v>3916</v>
      </c>
      <c r="L14" s="97">
        <v>8703</v>
      </c>
      <c r="M14" s="64">
        <f>(I14/J14*100)-100</f>
        <v>-54.12723400314844</v>
      </c>
      <c r="N14" s="14">
        <f>I14/H14</f>
        <v>2476.9</v>
      </c>
      <c r="O14" s="73">
        <v>10</v>
      </c>
      <c r="P14" s="22">
        <v>34061</v>
      </c>
      <c r="Q14" s="22">
        <v>71818</v>
      </c>
      <c r="R14" s="22">
        <v>5736</v>
      </c>
      <c r="S14" s="22">
        <v>12274</v>
      </c>
      <c r="T14" s="64">
        <f>(P14/Q14*100)-100</f>
        <v>-52.573171071319166</v>
      </c>
      <c r="U14" s="74">
        <v>348999</v>
      </c>
      <c r="V14" s="14">
        <f>P14/O14</f>
        <v>3406.1</v>
      </c>
      <c r="W14" s="74">
        <f>SUM(U14,P14)</f>
        <v>383060</v>
      </c>
      <c r="X14" s="74">
        <v>59870</v>
      </c>
      <c r="Y14" s="75">
        <f>SUM(X14,R14)</f>
        <v>65606</v>
      </c>
    </row>
    <row r="15" spans="1:25" ht="12.75">
      <c r="A15" s="72">
        <v>2</v>
      </c>
      <c r="B15" s="72" t="s">
        <v>66</v>
      </c>
      <c r="C15" s="4" t="s">
        <v>94</v>
      </c>
      <c r="D15" s="4" t="s">
        <v>95</v>
      </c>
      <c r="E15" s="15" t="s">
        <v>74</v>
      </c>
      <c r="F15" s="15" t="s">
        <v>75</v>
      </c>
      <c r="G15" s="37">
        <v>1</v>
      </c>
      <c r="H15" s="37">
        <v>13</v>
      </c>
      <c r="I15" s="22">
        <v>17753</v>
      </c>
      <c r="J15" s="22"/>
      <c r="K15" s="97">
        <v>3042</v>
      </c>
      <c r="L15" s="97"/>
      <c r="M15" s="64"/>
      <c r="N15" s="14">
        <f>I15/H15</f>
        <v>1365.6153846153845</v>
      </c>
      <c r="O15" s="73">
        <v>13</v>
      </c>
      <c r="P15" s="22">
        <v>22036</v>
      </c>
      <c r="Q15" s="22"/>
      <c r="R15" s="22">
        <v>4047</v>
      </c>
      <c r="S15" s="22"/>
      <c r="T15" s="64"/>
      <c r="U15" s="74"/>
      <c r="V15" s="14">
        <f>P15/O15</f>
        <v>1695.076923076923</v>
      </c>
      <c r="W15" s="74">
        <f>SUM(U15,P15)</f>
        <v>22036</v>
      </c>
      <c r="X15" s="74"/>
      <c r="Y15" s="75">
        <f>SUM(X15,R15)</f>
        <v>4047</v>
      </c>
    </row>
    <row r="16" spans="1:25" ht="12.75">
      <c r="A16" s="72">
        <v>3</v>
      </c>
      <c r="B16" s="72" t="s">
        <v>66</v>
      </c>
      <c r="C16" s="4" t="s">
        <v>90</v>
      </c>
      <c r="D16" s="4" t="s">
        <v>91</v>
      </c>
      <c r="E16" s="15" t="s">
        <v>46</v>
      </c>
      <c r="F16" s="15" t="s">
        <v>36</v>
      </c>
      <c r="G16" s="37">
        <v>1</v>
      </c>
      <c r="H16" s="37">
        <v>16</v>
      </c>
      <c r="I16" s="24">
        <v>17690</v>
      </c>
      <c r="J16" s="24"/>
      <c r="K16" s="24">
        <v>3534</v>
      </c>
      <c r="L16" s="24"/>
      <c r="M16" s="64"/>
      <c r="N16" s="14">
        <f>I16/H16</f>
        <v>1105.625</v>
      </c>
      <c r="O16" s="38">
        <v>16</v>
      </c>
      <c r="P16" s="14">
        <v>21835</v>
      </c>
      <c r="Q16" s="14"/>
      <c r="R16" s="14">
        <v>4457</v>
      </c>
      <c r="S16" s="14"/>
      <c r="T16" s="64"/>
      <c r="U16" s="74"/>
      <c r="V16" s="14">
        <f>P16/O16</f>
        <v>1364.6875</v>
      </c>
      <c r="W16" s="74">
        <f>SUM(U16,P16)</f>
        <v>21835</v>
      </c>
      <c r="X16" s="74"/>
      <c r="Y16" s="75">
        <f>SUM(X16,R16)</f>
        <v>4457</v>
      </c>
    </row>
    <row r="17" spans="1:25" ht="12.75">
      <c r="A17" s="72">
        <v>4</v>
      </c>
      <c r="B17" s="72" t="s">
        <v>66</v>
      </c>
      <c r="C17" s="4" t="s">
        <v>96</v>
      </c>
      <c r="D17" s="4" t="s">
        <v>97</v>
      </c>
      <c r="E17" s="15" t="s">
        <v>46</v>
      </c>
      <c r="F17" s="15" t="s">
        <v>42</v>
      </c>
      <c r="G17" s="37">
        <v>1</v>
      </c>
      <c r="H17" s="37">
        <v>14</v>
      </c>
      <c r="I17" s="24">
        <v>10757</v>
      </c>
      <c r="J17" s="24"/>
      <c r="K17" s="24">
        <v>1737</v>
      </c>
      <c r="L17" s="24"/>
      <c r="M17" s="64"/>
      <c r="N17" s="14">
        <f>I17/H17</f>
        <v>768.3571428571429</v>
      </c>
      <c r="O17" s="73">
        <v>14</v>
      </c>
      <c r="P17" s="14">
        <v>14303</v>
      </c>
      <c r="Q17" s="14"/>
      <c r="R17" s="14">
        <v>2429</v>
      </c>
      <c r="S17" s="14"/>
      <c r="T17" s="64"/>
      <c r="U17" s="74"/>
      <c r="V17" s="24">
        <f>P17/O17</f>
        <v>1021.6428571428571</v>
      </c>
      <c r="W17" s="74">
        <f>SUM(U17,P17)</f>
        <v>14303</v>
      </c>
      <c r="X17" s="74"/>
      <c r="Y17" s="75">
        <f>SUM(X17,R17)</f>
        <v>2429</v>
      </c>
    </row>
    <row r="18" spans="1:25" ht="13.5" customHeight="1">
      <c r="A18" s="72">
        <v>5</v>
      </c>
      <c r="B18" s="72">
        <v>2</v>
      </c>
      <c r="C18" s="4" t="s">
        <v>84</v>
      </c>
      <c r="D18" s="4" t="s">
        <v>84</v>
      </c>
      <c r="E18" s="15" t="s">
        <v>85</v>
      </c>
      <c r="F18" s="15" t="s">
        <v>36</v>
      </c>
      <c r="G18" s="37">
        <v>2</v>
      </c>
      <c r="H18" s="37">
        <v>8</v>
      </c>
      <c r="I18" s="14">
        <v>7214</v>
      </c>
      <c r="J18" s="14">
        <v>19479</v>
      </c>
      <c r="K18" s="24">
        <v>1269</v>
      </c>
      <c r="L18" s="24">
        <v>3407</v>
      </c>
      <c r="M18" s="64">
        <f>(I18/J18*100)-100</f>
        <v>-62.96524462241388</v>
      </c>
      <c r="N18" s="14">
        <f>I18/H18</f>
        <v>901.75</v>
      </c>
      <c r="O18" s="73">
        <v>8</v>
      </c>
      <c r="P18" s="14">
        <v>10112</v>
      </c>
      <c r="Q18" s="14">
        <v>26633</v>
      </c>
      <c r="R18" s="14">
        <v>1903</v>
      </c>
      <c r="S18" s="14">
        <v>5151</v>
      </c>
      <c r="T18" s="64">
        <f>(P18/Q18*100)-100</f>
        <v>-62.032065482671875</v>
      </c>
      <c r="U18" s="24">
        <v>26633</v>
      </c>
      <c r="V18" s="24">
        <f>P18/O18</f>
        <v>1264</v>
      </c>
      <c r="W18" s="74">
        <f>SUM(U18,P18)</f>
        <v>36745</v>
      </c>
      <c r="X18" s="74">
        <v>5151</v>
      </c>
      <c r="Y18" s="75">
        <f>SUM(X18,R18)</f>
        <v>7054</v>
      </c>
    </row>
    <row r="19" spans="1:25" ht="12.75">
      <c r="A19" s="72">
        <v>6</v>
      </c>
      <c r="B19" s="72">
        <v>3</v>
      </c>
      <c r="C19" s="89" t="s">
        <v>61</v>
      </c>
      <c r="D19" s="89" t="s">
        <v>62</v>
      </c>
      <c r="E19" s="15" t="s">
        <v>50</v>
      </c>
      <c r="F19" s="15" t="s">
        <v>51</v>
      </c>
      <c r="G19" s="37">
        <v>8</v>
      </c>
      <c r="H19" s="37">
        <v>22</v>
      </c>
      <c r="I19" s="24">
        <v>6948</v>
      </c>
      <c r="J19" s="24">
        <v>16946</v>
      </c>
      <c r="K19" s="14">
        <v>1320</v>
      </c>
      <c r="L19" s="14">
        <v>3208</v>
      </c>
      <c r="M19" s="64">
        <f>(I19/J19*100)-100</f>
        <v>-58.99917384633542</v>
      </c>
      <c r="N19" s="14">
        <f>I19/H19</f>
        <v>315.8181818181818</v>
      </c>
      <c r="O19" s="73">
        <v>22</v>
      </c>
      <c r="P19" s="14">
        <v>8585</v>
      </c>
      <c r="Q19" s="14">
        <v>19231</v>
      </c>
      <c r="R19" s="14">
        <v>1713</v>
      </c>
      <c r="S19" s="14">
        <v>3754</v>
      </c>
      <c r="T19" s="64">
        <f>(P19/Q19*100)-100</f>
        <v>-55.35853569757163</v>
      </c>
      <c r="U19" s="74">
        <v>268260</v>
      </c>
      <c r="V19" s="14">
        <f>P19/O19</f>
        <v>390.22727272727275</v>
      </c>
      <c r="W19" s="74">
        <f>SUM(U19,P19)</f>
        <v>276845</v>
      </c>
      <c r="X19" s="74">
        <v>53707</v>
      </c>
      <c r="Y19" s="75">
        <f>SUM(X19,R19)</f>
        <v>55420</v>
      </c>
    </row>
    <row r="20" spans="1:25" ht="12.75">
      <c r="A20" s="72">
        <v>7</v>
      </c>
      <c r="B20" s="72" t="s">
        <v>66</v>
      </c>
      <c r="C20" s="4" t="s">
        <v>92</v>
      </c>
      <c r="D20" s="4" t="s">
        <v>93</v>
      </c>
      <c r="E20" s="15" t="s">
        <v>46</v>
      </c>
      <c r="F20" s="15" t="s">
        <v>47</v>
      </c>
      <c r="G20" s="37">
        <v>1</v>
      </c>
      <c r="H20" s="37">
        <v>8</v>
      </c>
      <c r="I20" s="24">
        <v>3534</v>
      </c>
      <c r="J20" s="24"/>
      <c r="K20" s="95">
        <v>623</v>
      </c>
      <c r="L20" s="95"/>
      <c r="M20" s="64"/>
      <c r="N20" s="14">
        <f>I20/H20</f>
        <v>441.75</v>
      </c>
      <c r="O20" s="38">
        <v>8</v>
      </c>
      <c r="P20" s="14">
        <v>5037</v>
      </c>
      <c r="Q20" s="14"/>
      <c r="R20" s="14">
        <v>966</v>
      </c>
      <c r="S20" s="14"/>
      <c r="T20" s="64"/>
      <c r="U20" s="74"/>
      <c r="V20" s="14">
        <f>P20/O20</f>
        <v>629.625</v>
      </c>
      <c r="W20" s="74">
        <f>SUM(U20,P20)</f>
        <v>5037</v>
      </c>
      <c r="X20" s="74"/>
      <c r="Y20" s="75">
        <f>SUM(X20,R20)</f>
        <v>966</v>
      </c>
    </row>
    <row r="21" spans="1:25" ht="12.75">
      <c r="A21" s="72">
        <v>8</v>
      </c>
      <c r="B21" s="72">
        <v>9</v>
      </c>
      <c r="C21" s="4" t="s">
        <v>56</v>
      </c>
      <c r="D21" s="4" t="s">
        <v>56</v>
      </c>
      <c r="E21" s="15" t="s">
        <v>46</v>
      </c>
      <c r="F21" s="15" t="s">
        <v>47</v>
      </c>
      <c r="G21" s="37">
        <v>12</v>
      </c>
      <c r="H21" s="37">
        <v>24</v>
      </c>
      <c r="I21" s="14">
        <v>3008</v>
      </c>
      <c r="J21" s="14">
        <v>4521</v>
      </c>
      <c r="K21" s="22">
        <v>687</v>
      </c>
      <c r="L21" s="22">
        <v>858</v>
      </c>
      <c r="M21" s="64">
        <f>(I21/J21*100)-100</f>
        <v>-33.46604733466047</v>
      </c>
      <c r="N21" s="14">
        <f>I21/H21</f>
        <v>125.33333333333333</v>
      </c>
      <c r="O21" s="37">
        <v>24</v>
      </c>
      <c r="P21" s="22">
        <v>4263</v>
      </c>
      <c r="Q21" s="22">
        <v>6860</v>
      </c>
      <c r="R21" s="22">
        <v>1078</v>
      </c>
      <c r="S21" s="22">
        <v>1686</v>
      </c>
      <c r="T21" s="64">
        <f>(P21/Q21*100)-100</f>
        <v>-37.857142857142854</v>
      </c>
      <c r="U21" s="74">
        <v>555711</v>
      </c>
      <c r="V21" s="14">
        <f>P21/O21</f>
        <v>177.625</v>
      </c>
      <c r="W21" s="74">
        <f>SUM(U21,P21)</f>
        <v>559974</v>
      </c>
      <c r="X21" s="74">
        <v>120942</v>
      </c>
      <c r="Y21" s="75">
        <f>SUM(X21,R21)</f>
        <v>122020</v>
      </c>
    </row>
    <row r="22" spans="1:25" ht="12.75">
      <c r="A22" s="72">
        <v>9</v>
      </c>
      <c r="B22" s="72">
        <v>4</v>
      </c>
      <c r="C22" s="4" t="s">
        <v>64</v>
      </c>
      <c r="D22" s="4" t="s">
        <v>65</v>
      </c>
      <c r="E22" s="15" t="s">
        <v>49</v>
      </c>
      <c r="F22" s="15" t="s">
        <v>42</v>
      </c>
      <c r="G22" s="37">
        <v>7</v>
      </c>
      <c r="H22" s="37">
        <v>26</v>
      </c>
      <c r="I22" s="24">
        <v>2943</v>
      </c>
      <c r="J22" s="24">
        <v>9214</v>
      </c>
      <c r="K22" s="24">
        <v>472</v>
      </c>
      <c r="L22" s="24">
        <v>1403</v>
      </c>
      <c r="M22" s="64">
        <f>(I22/J22*100)-100</f>
        <v>-68.05947471239418</v>
      </c>
      <c r="N22" s="14">
        <f>I22/H22</f>
        <v>113.1923076923077</v>
      </c>
      <c r="O22" s="38">
        <v>26</v>
      </c>
      <c r="P22" s="14">
        <v>4244</v>
      </c>
      <c r="Q22" s="14">
        <v>12309</v>
      </c>
      <c r="R22" s="14">
        <v>724</v>
      </c>
      <c r="S22" s="14">
        <v>1978</v>
      </c>
      <c r="T22" s="64">
        <f>(P22/Q22*100)-100</f>
        <v>-65.52116337639126</v>
      </c>
      <c r="U22" s="74">
        <v>493804</v>
      </c>
      <c r="V22" s="14">
        <f>P22/O22</f>
        <v>163.23076923076923</v>
      </c>
      <c r="W22" s="74">
        <f>SUM(U22,P22)</f>
        <v>498048</v>
      </c>
      <c r="X22" s="74">
        <v>78757</v>
      </c>
      <c r="Y22" s="75">
        <f>SUM(X22,R22)</f>
        <v>79481</v>
      </c>
    </row>
    <row r="23" spans="1:25" ht="12.75">
      <c r="A23" s="72">
        <v>10</v>
      </c>
      <c r="B23" s="72">
        <v>5</v>
      </c>
      <c r="C23" s="89" t="s">
        <v>69</v>
      </c>
      <c r="D23" s="89" t="s">
        <v>70</v>
      </c>
      <c r="E23" s="15" t="s">
        <v>71</v>
      </c>
      <c r="F23" s="15" t="s">
        <v>42</v>
      </c>
      <c r="G23" s="37">
        <v>5</v>
      </c>
      <c r="H23" s="37">
        <v>22</v>
      </c>
      <c r="I23" s="24">
        <v>3078</v>
      </c>
      <c r="J23" s="24">
        <v>9623</v>
      </c>
      <c r="K23" s="24">
        <v>387</v>
      </c>
      <c r="L23" s="24">
        <v>1625</v>
      </c>
      <c r="M23" s="64">
        <f>(I23/J23*100)-100</f>
        <v>-68.014132806817</v>
      </c>
      <c r="N23" s="14">
        <f>I23/H23</f>
        <v>139.9090909090909</v>
      </c>
      <c r="O23" s="37">
        <v>22</v>
      </c>
      <c r="P23" s="14">
        <v>3685</v>
      </c>
      <c r="Q23" s="14">
        <v>11813</v>
      </c>
      <c r="R23" s="14">
        <v>707</v>
      </c>
      <c r="S23" s="14">
        <v>2049</v>
      </c>
      <c r="T23" s="64">
        <f>(P23/Q23*100)-100</f>
        <v>-68.80555320409718</v>
      </c>
      <c r="U23" s="96">
        <v>89027</v>
      </c>
      <c r="V23" s="14">
        <f>P23/O23</f>
        <v>167.5</v>
      </c>
      <c r="W23" s="74">
        <f>SUM(U23,P23)</f>
        <v>92712</v>
      </c>
      <c r="X23" s="76">
        <v>15578</v>
      </c>
      <c r="Y23" s="75">
        <f>SUM(X23,R23)</f>
        <v>16285</v>
      </c>
    </row>
    <row r="24" spans="1:25" ht="12.75">
      <c r="A24" s="72">
        <v>11</v>
      </c>
      <c r="B24" s="72">
        <v>6</v>
      </c>
      <c r="C24" s="4" t="s">
        <v>80</v>
      </c>
      <c r="D24" s="4" t="s">
        <v>81</v>
      </c>
      <c r="E24" s="15" t="s">
        <v>71</v>
      </c>
      <c r="F24" s="15" t="s">
        <v>42</v>
      </c>
      <c r="G24" s="37">
        <v>3</v>
      </c>
      <c r="H24" s="37">
        <v>10</v>
      </c>
      <c r="I24" s="24">
        <v>2766</v>
      </c>
      <c r="J24" s="24">
        <v>6373</v>
      </c>
      <c r="K24" s="24">
        <v>484</v>
      </c>
      <c r="L24" s="24">
        <v>1153</v>
      </c>
      <c r="M24" s="64">
        <f>(I24/J24*100)-100</f>
        <v>-56.59814843872588</v>
      </c>
      <c r="N24" s="14">
        <f>I24/H24</f>
        <v>276.6</v>
      </c>
      <c r="O24" s="38">
        <v>10</v>
      </c>
      <c r="P24" s="14">
        <v>3669</v>
      </c>
      <c r="Q24" s="14">
        <v>8805</v>
      </c>
      <c r="R24" s="14">
        <v>663</v>
      </c>
      <c r="S24" s="14">
        <v>1670</v>
      </c>
      <c r="T24" s="64">
        <f>(P24/Q24*100)-100</f>
        <v>-58.3304940374787</v>
      </c>
      <c r="U24" s="74">
        <v>23456</v>
      </c>
      <c r="V24" s="14">
        <f>P24/O24</f>
        <v>366.9</v>
      </c>
      <c r="W24" s="74">
        <f>SUM(U24,P24)</f>
        <v>27125</v>
      </c>
      <c r="X24" s="76">
        <v>4432</v>
      </c>
      <c r="Y24" s="75">
        <f>SUM(X24,R24)</f>
        <v>5095</v>
      </c>
    </row>
    <row r="25" spans="1:25" ht="12.75" customHeight="1">
      <c r="A25" s="72">
        <v>12</v>
      </c>
      <c r="B25" s="72">
        <v>7</v>
      </c>
      <c r="C25" s="4" t="s">
        <v>78</v>
      </c>
      <c r="D25" s="4" t="s">
        <v>79</v>
      </c>
      <c r="E25" s="15" t="s">
        <v>55</v>
      </c>
      <c r="F25" s="15" t="s">
        <v>36</v>
      </c>
      <c r="G25" s="37">
        <v>3</v>
      </c>
      <c r="H25" s="37">
        <v>8</v>
      </c>
      <c r="I25" s="24">
        <v>2020</v>
      </c>
      <c r="J25" s="24">
        <v>6121</v>
      </c>
      <c r="K25" s="99">
        <v>361</v>
      </c>
      <c r="L25" s="99">
        <v>1106</v>
      </c>
      <c r="M25" s="64">
        <f>(I25/J25*100)-100</f>
        <v>-66.99885639601372</v>
      </c>
      <c r="N25" s="14">
        <f>I25/H25</f>
        <v>252.5</v>
      </c>
      <c r="O25" s="38">
        <v>8</v>
      </c>
      <c r="P25" s="14">
        <v>2434</v>
      </c>
      <c r="Q25" s="14">
        <v>7443</v>
      </c>
      <c r="R25" s="24">
        <v>454</v>
      </c>
      <c r="S25" s="24">
        <v>1403</v>
      </c>
      <c r="T25" s="64">
        <f>(P25/Q25*100)-100</f>
        <v>-67.298132473465</v>
      </c>
      <c r="U25" s="76">
        <v>18724</v>
      </c>
      <c r="V25" s="14">
        <f>P25/O25</f>
        <v>304.25</v>
      </c>
      <c r="W25" s="74">
        <f>SUM(U25,P25)</f>
        <v>21158</v>
      </c>
      <c r="X25" s="74">
        <v>3508</v>
      </c>
      <c r="Y25" s="75">
        <f>SUM(X25,R25)</f>
        <v>3962</v>
      </c>
    </row>
    <row r="26" spans="1:25" ht="12.75" customHeight="1">
      <c r="A26" s="72">
        <v>13</v>
      </c>
      <c r="B26" s="72">
        <v>13</v>
      </c>
      <c r="C26" s="4" t="s">
        <v>72</v>
      </c>
      <c r="D26" s="4" t="s">
        <v>73</v>
      </c>
      <c r="E26" s="15" t="s">
        <v>74</v>
      </c>
      <c r="F26" s="15" t="s">
        <v>75</v>
      </c>
      <c r="G26" s="37">
        <v>4</v>
      </c>
      <c r="H26" s="37">
        <v>13</v>
      </c>
      <c r="I26" s="14">
        <v>1969</v>
      </c>
      <c r="J26" s="14">
        <v>3623</v>
      </c>
      <c r="K26" s="14">
        <v>416</v>
      </c>
      <c r="L26" s="14">
        <v>687</v>
      </c>
      <c r="M26" s="64">
        <f>(I26/J26*100)-100</f>
        <v>-45.6527739442451</v>
      </c>
      <c r="N26" s="14">
        <f>I26/H26</f>
        <v>151.46153846153845</v>
      </c>
      <c r="O26" s="73">
        <v>13</v>
      </c>
      <c r="P26" s="14">
        <v>2267</v>
      </c>
      <c r="Q26" s="14">
        <v>4211</v>
      </c>
      <c r="R26" s="14">
        <v>485</v>
      </c>
      <c r="S26" s="14">
        <v>832</v>
      </c>
      <c r="T26" s="64">
        <f>(P26/Q26*100)-100</f>
        <v>-46.164806459273336</v>
      </c>
      <c r="U26" s="76">
        <v>14676</v>
      </c>
      <c r="V26" s="14">
        <f>P26/O26</f>
        <v>174.3846153846154</v>
      </c>
      <c r="W26" s="74">
        <f>SUM(U26,P26)</f>
        <v>16943</v>
      </c>
      <c r="X26" s="74">
        <v>2805</v>
      </c>
      <c r="Y26" s="75">
        <f>SUM(X26,R26)</f>
        <v>3290</v>
      </c>
    </row>
    <row r="27" spans="1:25" ht="12.75">
      <c r="A27" s="72">
        <v>14</v>
      </c>
      <c r="B27" s="72">
        <v>8</v>
      </c>
      <c r="C27" s="4" t="s">
        <v>76</v>
      </c>
      <c r="D27" s="4" t="s">
        <v>77</v>
      </c>
      <c r="E27" s="15" t="s">
        <v>46</v>
      </c>
      <c r="F27" s="15" t="s">
        <v>42</v>
      </c>
      <c r="G27" s="37">
        <v>4</v>
      </c>
      <c r="H27" s="37">
        <v>9</v>
      </c>
      <c r="I27" s="91">
        <v>1598</v>
      </c>
      <c r="J27" s="91">
        <v>5289</v>
      </c>
      <c r="K27" s="97">
        <v>269</v>
      </c>
      <c r="L27" s="97">
        <v>906</v>
      </c>
      <c r="M27" s="64">
        <f>(I27/J27*100)-100</f>
        <v>-69.78634902628096</v>
      </c>
      <c r="N27" s="14">
        <f>I27/H27</f>
        <v>177.55555555555554</v>
      </c>
      <c r="O27" s="73">
        <v>9</v>
      </c>
      <c r="P27" s="14">
        <v>2219</v>
      </c>
      <c r="Q27" s="14">
        <v>6963</v>
      </c>
      <c r="R27" s="14">
        <v>398</v>
      </c>
      <c r="S27" s="14">
        <v>1276</v>
      </c>
      <c r="T27" s="64">
        <f>(P27/Q27*100)-100</f>
        <v>-68.13155249174207</v>
      </c>
      <c r="U27" s="74">
        <v>34147</v>
      </c>
      <c r="V27" s="14">
        <f>P27/O27</f>
        <v>246.55555555555554</v>
      </c>
      <c r="W27" s="74">
        <f>SUM(U27,P27)</f>
        <v>36366</v>
      </c>
      <c r="X27" s="76">
        <v>6252</v>
      </c>
      <c r="Y27" s="75">
        <f>SUM(X27,R27)</f>
        <v>6650</v>
      </c>
    </row>
    <row r="28" spans="1:25" ht="12.75">
      <c r="A28" s="72">
        <v>15</v>
      </c>
      <c r="B28" s="72">
        <v>10</v>
      </c>
      <c r="C28" s="4" t="s">
        <v>82</v>
      </c>
      <c r="D28" s="4" t="s">
        <v>83</v>
      </c>
      <c r="E28" s="15" t="s">
        <v>50</v>
      </c>
      <c r="F28" s="15" t="s">
        <v>51</v>
      </c>
      <c r="G28" s="37">
        <v>2</v>
      </c>
      <c r="H28" s="37">
        <v>10</v>
      </c>
      <c r="I28" s="24">
        <v>1223</v>
      </c>
      <c r="J28" s="24">
        <v>4713</v>
      </c>
      <c r="K28" s="95">
        <v>224</v>
      </c>
      <c r="L28" s="95">
        <v>843</v>
      </c>
      <c r="M28" s="64">
        <f>(I28/J28*100)-100</f>
        <v>-74.05049862083598</v>
      </c>
      <c r="N28" s="14">
        <f>I28/H28</f>
        <v>122.3</v>
      </c>
      <c r="O28" s="73">
        <v>10</v>
      </c>
      <c r="P28" s="94">
        <v>1838</v>
      </c>
      <c r="Q28" s="94">
        <v>6284</v>
      </c>
      <c r="R28" s="94">
        <v>349</v>
      </c>
      <c r="S28" s="94">
        <v>1170</v>
      </c>
      <c r="T28" s="64">
        <f>(P28/Q28*100)-100</f>
        <v>-70.7511139401655</v>
      </c>
      <c r="U28" s="74">
        <v>6284</v>
      </c>
      <c r="V28" s="14">
        <f>P28/O28</f>
        <v>183.8</v>
      </c>
      <c r="W28" s="74">
        <f>SUM(U28,P28)</f>
        <v>8122</v>
      </c>
      <c r="X28" s="74">
        <v>1170</v>
      </c>
      <c r="Y28" s="75">
        <f>SUM(X28,R28)</f>
        <v>1519</v>
      </c>
    </row>
    <row r="29" spans="1:25" ht="12.75">
      <c r="A29" s="72">
        <v>16</v>
      </c>
      <c r="B29" s="72">
        <v>11</v>
      </c>
      <c r="C29" s="4" t="s">
        <v>57</v>
      </c>
      <c r="D29" s="4" t="s">
        <v>58</v>
      </c>
      <c r="E29" s="15" t="s">
        <v>46</v>
      </c>
      <c r="F29" s="15" t="s">
        <v>42</v>
      </c>
      <c r="G29" s="37">
        <v>12</v>
      </c>
      <c r="H29" s="37">
        <v>8</v>
      </c>
      <c r="I29" s="24">
        <v>1453</v>
      </c>
      <c r="J29" s="24">
        <v>4137</v>
      </c>
      <c r="K29" s="91">
        <v>244</v>
      </c>
      <c r="L29" s="91">
        <v>708</v>
      </c>
      <c r="M29" s="64">
        <f>(I29/J29*100)-100</f>
        <v>-64.87793086777859</v>
      </c>
      <c r="N29" s="14">
        <f>I29/H29</f>
        <v>181.625</v>
      </c>
      <c r="O29" s="37">
        <v>8</v>
      </c>
      <c r="P29" s="22">
        <v>1805</v>
      </c>
      <c r="Q29" s="22">
        <v>5263</v>
      </c>
      <c r="R29" s="22">
        <v>314</v>
      </c>
      <c r="S29" s="22">
        <v>949</v>
      </c>
      <c r="T29" s="64">
        <f>(P29/Q29*100)-100</f>
        <v>-65.70397111913357</v>
      </c>
      <c r="U29" s="90">
        <v>125951</v>
      </c>
      <c r="V29" s="14">
        <f>P29/O29</f>
        <v>225.625</v>
      </c>
      <c r="W29" s="74">
        <f>SUM(U29,P29)</f>
        <v>127756</v>
      </c>
      <c r="X29" s="74">
        <v>23293</v>
      </c>
      <c r="Y29" s="75">
        <f>SUM(X29,R29)</f>
        <v>23607</v>
      </c>
    </row>
    <row r="30" spans="1:25" ht="12.75">
      <c r="A30" s="72">
        <v>17</v>
      </c>
      <c r="B30" s="72">
        <v>12</v>
      </c>
      <c r="C30" s="4" t="s">
        <v>59</v>
      </c>
      <c r="D30" s="4" t="s">
        <v>60</v>
      </c>
      <c r="E30" s="15" t="s">
        <v>46</v>
      </c>
      <c r="F30" s="15" t="s">
        <v>36</v>
      </c>
      <c r="G30" s="37">
        <v>10</v>
      </c>
      <c r="H30" s="37">
        <v>10</v>
      </c>
      <c r="I30" s="24">
        <v>1015</v>
      </c>
      <c r="J30" s="24">
        <v>3833</v>
      </c>
      <c r="K30" s="14">
        <v>203</v>
      </c>
      <c r="L30" s="14">
        <v>749</v>
      </c>
      <c r="M30" s="64">
        <f>(I30/J30*100)-100</f>
        <v>-73.51943647273676</v>
      </c>
      <c r="N30" s="14">
        <f>I30/H30</f>
        <v>101.5</v>
      </c>
      <c r="O30" s="37">
        <v>10</v>
      </c>
      <c r="P30" s="14">
        <v>1202</v>
      </c>
      <c r="Q30" s="14">
        <v>4388</v>
      </c>
      <c r="R30" s="14">
        <v>242</v>
      </c>
      <c r="S30" s="14">
        <v>869</v>
      </c>
      <c r="T30" s="64">
        <f>(P30/Q30*100)-100</f>
        <v>-72.60711030082042</v>
      </c>
      <c r="U30" s="74">
        <v>218124</v>
      </c>
      <c r="V30" s="14">
        <f>P30/O30</f>
        <v>120.2</v>
      </c>
      <c r="W30" s="74">
        <f>SUM(U30,P30)</f>
        <v>219326</v>
      </c>
      <c r="X30" s="74">
        <v>44896</v>
      </c>
      <c r="Y30" s="75">
        <f>SUM(X30,R30)</f>
        <v>45138</v>
      </c>
    </row>
    <row r="31" spans="1:25" ht="12.75">
      <c r="A31" s="72">
        <v>18</v>
      </c>
      <c r="B31" s="72">
        <v>18</v>
      </c>
      <c r="C31" s="98" t="s">
        <v>63</v>
      </c>
      <c r="D31" s="4" t="s">
        <v>63</v>
      </c>
      <c r="E31" s="15" t="s">
        <v>46</v>
      </c>
      <c r="F31" s="15" t="s">
        <v>48</v>
      </c>
      <c r="G31" s="37">
        <v>7</v>
      </c>
      <c r="H31" s="37">
        <v>1</v>
      </c>
      <c r="I31" s="24">
        <v>123</v>
      </c>
      <c r="J31" s="24"/>
      <c r="K31" s="24">
        <v>26</v>
      </c>
      <c r="L31" s="24"/>
      <c r="M31" s="64"/>
      <c r="N31" s="14">
        <f>I31/H31</f>
        <v>123</v>
      </c>
      <c r="O31" s="73">
        <v>1</v>
      </c>
      <c r="P31" s="14">
        <v>728</v>
      </c>
      <c r="Q31" s="14"/>
      <c r="R31" s="14">
        <v>171</v>
      </c>
      <c r="S31" s="14"/>
      <c r="T31" s="64"/>
      <c r="U31" s="90">
        <v>31540</v>
      </c>
      <c r="V31" s="14">
        <f>P31/O31</f>
        <v>728</v>
      </c>
      <c r="W31" s="74">
        <f>SUM(U31,P31)</f>
        <v>32268</v>
      </c>
      <c r="X31" s="74">
        <v>6887</v>
      </c>
      <c r="Y31" s="75">
        <f>SUM(X31,R31)</f>
        <v>7058</v>
      </c>
    </row>
    <row r="32" spans="1:25" ht="12.75">
      <c r="A32" s="72">
        <v>19</v>
      </c>
      <c r="B32" s="72">
        <v>20</v>
      </c>
      <c r="C32" s="4" t="s">
        <v>54</v>
      </c>
      <c r="D32" s="4" t="s">
        <v>52</v>
      </c>
      <c r="E32" s="15" t="s">
        <v>46</v>
      </c>
      <c r="F32" s="15" t="s">
        <v>53</v>
      </c>
      <c r="G32" s="37">
        <v>17</v>
      </c>
      <c r="H32" s="37">
        <v>15</v>
      </c>
      <c r="I32" s="14">
        <v>443</v>
      </c>
      <c r="J32" s="14">
        <v>652</v>
      </c>
      <c r="K32" s="14">
        <v>112</v>
      </c>
      <c r="L32" s="14">
        <v>166</v>
      </c>
      <c r="M32" s="64">
        <f>(I32/J32*100)-100</f>
        <v>-32.05521472392638</v>
      </c>
      <c r="N32" s="14">
        <f>I32/H32</f>
        <v>29.533333333333335</v>
      </c>
      <c r="O32" s="73">
        <v>15</v>
      </c>
      <c r="P32" s="22">
        <v>551</v>
      </c>
      <c r="Q32" s="22">
        <v>684</v>
      </c>
      <c r="R32" s="22">
        <v>143</v>
      </c>
      <c r="S32" s="22">
        <v>303</v>
      </c>
      <c r="T32" s="64">
        <f>(P32/Q32*100)-100</f>
        <v>-19.444444444444443</v>
      </c>
      <c r="U32" s="90">
        <v>270383</v>
      </c>
      <c r="V32" s="14">
        <f>P32/O32</f>
        <v>36.733333333333334</v>
      </c>
      <c r="W32" s="74">
        <f>SUM(U32,P32)</f>
        <v>270934</v>
      </c>
      <c r="X32" s="74">
        <v>55657</v>
      </c>
      <c r="Y32" s="75">
        <f>SUM(X32,R32)</f>
        <v>55800</v>
      </c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100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247</v>
      </c>
      <c r="I34" s="31">
        <f>SUM(I14:I33)</f>
        <v>110304</v>
      </c>
      <c r="J34" s="31">
        <v>232940</v>
      </c>
      <c r="K34" s="31">
        <f>SUM(K14:K33)</f>
        <v>19326</v>
      </c>
      <c r="L34" s="31">
        <v>44683</v>
      </c>
      <c r="M34" s="68">
        <f aca="true" t="shared" si="0" ref="M24:M34">(I34/J34*100)-100</f>
        <v>-52.64703357087662</v>
      </c>
      <c r="N34" s="32">
        <f>I34/H34</f>
        <v>446.5748987854251</v>
      </c>
      <c r="O34" s="34">
        <f>SUM(O14:O33)</f>
        <v>247</v>
      </c>
      <c r="P34" s="31">
        <f>SUM(P14:P33)</f>
        <v>144874</v>
      </c>
      <c r="Q34" s="31">
        <v>348995</v>
      </c>
      <c r="R34" s="31">
        <f>SUM(R14:R33)</f>
        <v>26979</v>
      </c>
      <c r="S34" s="31">
        <v>70166</v>
      </c>
      <c r="T34" s="68">
        <f aca="true" t="shared" si="1" ref="T24:T34">(P34/Q34*100)-100</f>
        <v>-58.48823049040817</v>
      </c>
      <c r="U34" s="31">
        <f>SUM(U14:U33)</f>
        <v>2525719</v>
      </c>
      <c r="V34" s="86">
        <f>P34/O34</f>
        <v>586.5344129554655</v>
      </c>
      <c r="W34" s="88">
        <f>SUM(U34,P34)</f>
        <v>2670593</v>
      </c>
      <c r="X34" s="87">
        <f>SUM(X14:X33)</f>
        <v>482905</v>
      </c>
      <c r="Y34" s="35">
        <f>SUM(Y14:Y33)</f>
        <v>509884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24 - Jan</v>
      </c>
      <c r="L4" s="20"/>
      <c r="M4" s="62" t="str">
        <f>'WEEKLY COMPETITIVE REPORT'!M4</f>
        <v>26 -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23 - Jan</v>
      </c>
      <c r="L5" s="7"/>
      <c r="M5" s="63" t="str">
        <f>'WEEKLY COMPETITIVE REPORT'!M5</f>
        <v>29 -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41669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WOLF OF WALL STREET</v>
      </c>
      <c r="D14" s="4" t="str">
        <f>'WEEKLY COMPETITIVE REPORT'!D14</f>
        <v>VOLK Z WALL STREETA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5</v>
      </c>
      <c r="H14" s="37">
        <f>'WEEKLY COMPETITIVE REPORT'!H14</f>
        <v>10</v>
      </c>
      <c r="I14" s="14">
        <f>'WEEKLY COMPETITIVE REPORT'!I14/Y4</f>
        <v>33060.59797116925</v>
      </c>
      <c r="J14" s="14">
        <f>'WEEKLY COMPETITIVE REPORT'!J14/Y4</f>
        <v>72070.20822210358</v>
      </c>
      <c r="K14" s="22">
        <f>'WEEKLY COMPETITIVE REPORT'!K14</f>
        <v>3916</v>
      </c>
      <c r="L14" s="22">
        <f>'WEEKLY COMPETITIVE REPORT'!L14</f>
        <v>8703</v>
      </c>
      <c r="M14" s="64">
        <f>'WEEKLY COMPETITIVE REPORT'!M14</f>
        <v>-54.12723400314844</v>
      </c>
      <c r="N14" s="14">
        <f aca="true" t="shared" si="0" ref="N14:N20">I14/H14</f>
        <v>3306.059797116925</v>
      </c>
      <c r="O14" s="37">
        <f>'WEEKLY COMPETITIVE REPORT'!O14</f>
        <v>10</v>
      </c>
      <c r="P14" s="14">
        <f>'WEEKLY COMPETITIVE REPORT'!P14/Y4</f>
        <v>45463.16070475174</v>
      </c>
      <c r="Q14" s="14">
        <f>'WEEKLY COMPETITIVE REPORT'!Q14/Y4</f>
        <v>95859.58355579285</v>
      </c>
      <c r="R14" s="22">
        <f>'WEEKLY COMPETITIVE REPORT'!R14</f>
        <v>5736</v>
      </c>
      <c r="S14" s="22">
        <f>'WEEKLY COMPETITIVE REPORT'!S14</f>
        <v>12274</v>
      </c>
      <c r="T14" s="64">
        <f>'WEEKLY COMPETITIVE REPORT'!T14</f>
        <v>-52.573171071319166</v>
      </c>
      <c r="U14" s="14">
        <f>'WEEKLY COMPETITIVE REPORT'!U14/Y4</f>
        <v>465828.884143086</v>
      </c>
      <c r="V14" s="14">
        <f aca="true" t="shared" si="1" ref="V14:V20">P14/O14</f>
        <v>4546.316070475174</v>
      </c>
      <c r="W14" s="25">
        <f aca="true" t="shared" si="2" ref="W14:W20">P14+U14</f>
        <v>511292.0448478377</v>
      </c>
      <c r="X14" s="22">
        <f>'WEEKLY COMPETITIVE REPORT'!X14</f>
        <v>59870</v>
      </c>
      <c r="Y14" s="56">
        <f>'WEEKLY COMPETITIVE REPORT'!Y14</f>
        <v>65606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AMERICAN HUSTLE</v>
      </c>
      <c r="D15" s="4" t="str">
        <f>'WEEKLY COMPETITIVE REPORT'!D15</f>
        <v>AMERIŠKE PREVARE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1</v>
      </c>
      <c r="H15" s="37">
        <f>'WEEKLY COMPETITIVE REPORT'!H15</f>
        <v>13</v>
      </c>
      <c r="I15" s="14">
        <f>'WEEKLY COMPETITIVE REPORT'!I15/Y4</f>
        <v>23695.942338494395</v>
      </c>
      <c r="J15" s="14">
        <f>'WEEKLY COMPETITIVE REPORT'!J15/Y4</f>
        <v>0</v>
      </c>
      <c r="K15" s="22">
        <f>'WEEKLY COMPETITIVE REPORT'!K15</f>
        <v>3042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1822.7647952687996</v>
      </c>
      <c r="O15" s="37">
        <f>'WEEKLY COMPETITIVE REPORT'!O15</f>
        <v>13</v>
      </c>
      <c r="P15" s="14">
        <f>'WEEKLY COMPETITIVE REPORT'!P15/Y4</f>
        <v>29412.706887346503</v>
      </c>
      <c r="Q15" s="14">
        <f>'WEEKLY COMPETITIVE REPORT'!Q15/Y4</f>
        <v>0</v>
      </c>
      <c r="R15" s="22">
        <f>'WEEKLY COMPETITIVE REPORT'!R15</f>
        <v>4047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2262.5159144112695</v>
      </c>
      <c r="W15" s="25">
        <f t="shared" si="2"/>
        <v>29412.706887346503</v>
      </c>
      <c r="X15" s="22">
        <f>'WEEKLY COMPETITIVE REPORT'!X15</f>
        <v>0</v>
      </c>
      <c r="Y15" s="56">
        <f>'WEEKLY COMPETITIVE REPORT'!Y15</f>
        <v>4047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FREE BIRDS</v>
      </c>
      <c r="D16" s="4" t="str">
        <f>'WEEKLY COMPETITIVE REPORT'!D16</f>
        <v>PURANA NA BEGU</v>
      </c>
      <c r="E16" s="4" t="str">
        <f>'WEEKLY COMPETITIVE REPORT'!E16</f>
        <v>IND</v>
      </c>
      <c r="F16" s="4" t="str">
        <f>'WEEKLY COMPETITIVE REPORT'!F16</f>
        <v>Karantanija</v>
      </c>
      <c r="G16" s="37">
        <f>'WEEKLY COMPETITIVE REPORT'!G16</f>
        <v>1</v>
      </c>
      <c r="H16" s="37">
        <f>'WEEKLY COMPETITIVE REPORT'!H16</f>
        <v>16</v>
      </c>
      <c r="I16" s="14">
        <f>'WEEKLY COMPETITIVE REPORT'!I16/Y4</f>
        <v>23611.85264281901</v>
      </c>
      <c r="J16" s="14">
        <f>'WEEKLY COMPETITIVE REPORT'!J16/Y4</f>
        <v>0</v>
      </c>
      <c r="K16" s="22">
        <f>'WEEKLY COMPETITIVE REPORT'!K16</f>
        <v>3534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1475.740790176188</v>
      </c>
      <c r="O16" s="37">
        <f>'WEEKLY COMPETITIVE REPORT'!O16</f>
        <v>16</v>
      </c>
      <c r="P16" s="14">
        <f>'WEEKLY COMPETITIVE REPORT'!P16/Y4</f>
        <v>29144.42071542979</v>
      </c>
      <c r="Q16" s="14">
        <f>'WEEKLY COMPETITIVE REPORT'!Q16/Y4</f>
        <v>0</v>
      </c>
      <c r="R16" s="22">
        <f>'WEEKLY COMPETITIVE REPORT'!R16</f>
        <v>4457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0</v>
      </c>
      <c r="V16" s="14">
        <f t="shared" si="1"/>
        <v>1821.526294714362</v>
      </c>
      <c r="W16" s="25">
        <f t="shared" si="2"/>
        <v>29144.42071542979</v>
      </c>
      <c r="X16" s="22">
        <f>'WEEKLY COMPETITIVE REPORT'!X16</f>
        <v>0</v>
      </c>
      <c r="Y16" s="56">
        <f>'WEEKLY COMPETITIVE REPORT'!Y16</f>
        <v>4457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THE LEGEND OF HERCULES</v>
      </c>
      <c r="D17" s="4" t="str">
        <f>'WEEKLY COMPETITIVE REPORT'!D17</f>
        <v>LEGENDA O HERKULU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14</v>
      </c>
      <c r="I17" s="14">
        <f>'WEEKLY COMPETITIVE REPORT'!I17/Y4</f>
        <v>14357.98184730379</v>
      </c>
      <c r="J17" s="14">
        <f>'WEEKLY COMPETITIVE REPORT'!J17/Y4</f>
        <v>0</v>
      </c>
      <c r="K17" s="22">
        <f>'WEEKLY COMPETITIVE REPORT'!K17</f>
        <v>1737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1025.5701319502707</v>
      </c>
      <c r="O17" s="37">
        <f>'WEEKLY COMPETITIVE REPORT'!O17</f>
        <v>14</v>
      </c>
      <c r="P17" s="14">
        <f>'WEEKLY COMPETITIVE REPORT'!P17/Y4</f>
        <v>19091.03043246129</v>
      </c>
      <c r="Q17" s="14">
        <f>'WEEKLY COMPETITIVE REPORT'!Q17/Y4</f>
        <v>0</v>
      </c>
      <c r="R17" s="22">
        <f>'WEEKLY COMPETITIVE REPORT'!R17</f>
        <v>2429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1363.6450308900924</v>
      </c>
      <c r="W17" s="25">
        <f t="shared" si="2"/>
        <v>19091.03043246129</v>
      </c>
      <c r="X17" s="22">
        <f>'WEEKLY COMPETITIVE REPORT'!X17</f>
        <v>0</v>
      </c>
      <c r="Y17" s="56">
        <f>'WEEKLY COMPETITIVE REPORT'!Y17</f>
        <v>2429</v>
      </c>
    </row>
    <row r="18" spans="1:25" ht="13.5" customHeight="1">
      <c r="A18" s="50">
        <v>5</v>
      </c>
      <c r="B18" s="4">
        <f>'WEEKLY COMPETITIVE REPORT'!B18</f>
        <v>2</v>
      </c>
      <c r="C18" s="4" t="str">
        <f>'WEEKLY COMPETITIVE REPORT'!C18</f>
        <v>47 RONIN</v>
      </c>
      <c r="D18" s="4" t="str">
        <f>'WEEKLY COMPETITIVE REPORT'!D18</f>
        <v>47 RONIN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2</v>
      </c>
      <c r="H18" s="37">
        <f>'WEEKLY COMPETITIVE REPORT'!H18</f>
        <v>8</v>
      </c>
      <c r="I18" s="14">
        <f>'WEEKLY COMPETITIVE REPORT'!I18/Y4</f>
        <v>9628.937533368928</v>
      </c>
      <c r="J18" s="14">
        <f>'WEEKLY COMPETITIVE REPORT'!J18/Y4</f>
        <v>25999.73304858516</v>
      </c>
      <c r="K18" s="22">
        <f>'WEEKLY COMPETITIVE REPORT'!K18</f>
        <v>1269</v>
      </c>
      <c r="L18" s="22">
        <f>'WEEKLY COMPETITIVE REPORT'!L18</f>
        <v>3407</v>
      </c>
      <c r="M18" s="64">
        <f>'WEEKLY COMPETITIVE REPORT'!M18</f>
        <v>-62.96524462241388</v>
      </c>
      <c r="N18" s="14">
        <f t="shared" si="0"/>
        <v>1203.617191671116</v>
      </c>
      <c r="O18" s="37">
        <f>'WEEKLY COMPETITIVE REPORT'!O18</f>
        <v>8</v>
      </c>
      <c r="P18" s="14">
        <f>'WEEKLY COMPETITIVE REPORT'!P18/Y4</f>
        <v>13497.063534436733</v>
      </c>
      <c r="Q18" s="14">
        <f>'WEEKLY COMPETITIVE REPORT'!Q18/Y4</f>
        <v>35548.58515750134</v>
      </c>
      <c r="R18" s="22">
        <f>'WEEKLY COMPETITIVE REPORT'!R18</f>
        <v>1903</v>
      </c>
      <c r="S18" s="22">
        <f>'WEEKLY COMPETITIVE REPORT'!S18</f>
        <v>5151</v>
      </c>
      <c r="T18" s="64">
        <f>'WEEKLY COMPETITIVE REPORT'!T18</f>
        <v>-62.032065482671875</v>
      </c>
      <c r="U18" s="14">
        <f>'WEEKLY COMPETITIVE REPORT'!U18/Y4</f>
        <v>35548.58515750134</v>
      </c>
      <c r="V18" s="14">
        <f t="shared" si="1"/>
        <v>1687.1329418045916</v>
      </c>
      <c r="W18" s="25">
        <f t="shared" si="2"/>
        <v>49045.64869193807</v>
      </c>
      <c r="X18" s="22">
        <f>'WEEKLY COMPETITIVE REPORT'!X18</f>
        <v>5151</v>
      </c>
      <c r="Y18" s="56">
        <f>'WEEKLY COMPETITIVE REPORT'!Y18</f>
        <v>7054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FROZEN 3D</v>
      </c>
      <c r="D19" s="4" t="str">
        <f>'WEEKLY COMPETITIVE REPORT'!D19</f>
        <v>LEDENO KRALJESTVO 3D</v>
      </c>
      <c r="E19" s="4" t="str">
        <f>'WEEKLY COMPETITIVE REPORT'!E19</f>
        <v>BVI</v>
      </c>
      <c r="F19" s="4" t="str">
        <f>'WEEKLY COMPETITIVE REPORT'!F19</f>
        <v>CENEX</v>
      </c>
      <c r="G19" s="37">
        <f>'WEEKLY COMPETITIVE REPORT'!G19</f>
        <v>8</v>
      </c>
      <c r="H19" s="37">
        <f>'WEEKLY COMPETITIVE REPORT'!H19</f>
        <v>22</v>
      </c>
      <c r="I19" s="14">
        <f>'WEEKLY COMPETITIVE REPORT'!I19/Y4</f>
        <v>9273.892151628404</v>
      </c>
      <c r="J19" s="14">
        <f>'WEEKLY COMPETITIVE REPORT'!J19/Y4</f>
        <v>22618.79337960491</v>
      </c>
      <c r="K19" s="22">
        <f>'WEEKLY COMPETITIVE REPORT'!K19</f>
        <v>1320</v>
      </c>
      <c r="L19" s="22">
        <f>'WEEKLY COMPETITIVE REPORT'!L19</f>
        <v>3208</v>
      </c>
      <c r="M19" s="64">
        <f>'WEEKLY COMPETITIVE REPORT'!M19</f>
        <v>-58.99917384633542</v>
      </c>
      <c r="N19" s="14">
        <f t="shared" si="0"/>
        <v>421.54055234674564</v>
      </c>
      <c r="O19" s="37">
        <f>'WEEKLY COMPETITIVE REPORT'!O19</f>
        <v>22</v>
      </c>
      <c r="P19" s="14">
        <f>'WEEKLY COMPETITIVE REPORT'!P19/Y4</f>
        <v>11458.889482114255</v>
      </c>
      <c r="Q19" s="14">
        <f>'WEEKLY COMPETITIVE REPORT'!Q19/Y4</f>
        <v>25668.71329418046</v>
      </c>
      <c r="R19" s="22">
        <f>'WEEKLY COMPETITIVE REPORT'!R19</f>
        <v>1713</v>
      </c>
      <c r="S19" s="22">
        <f>'WEEKLY COMPETITIVE REPORT'!S19</f>
        <v>3754</v>
      </c>
      <c r="T19" s="64">
        <f>'WEEKLY COMPETITIVE REPORT'!T19</f>
        <v>-55.35853569757163</v>
      </c>
      <c r="U19" s="14">
        <f>'WEEKLY COMPETITIVE REPORT'!U19/Y4</f>
        <v>358061.93272824347</v>
      </c>
      <c r="V19" s="14">
        <f t="shared" si="1"/>
        <v>520.8586128233752</v>
      </c>
      <c r="W19" s="25">
        <f t="shared" si="2"/>
        <v>369520.8222103577</v>
      </c>
      <c r="X19" s="22">
        <f>'WEEKLY COMPETITIVE REPORT'!X19</f>
        <v>53707</v>
      </c>
      <c r="Y19" s="56">
        <f>'WEEKLY COMPETITIVE REPORT'!Y19</f>
        <v>55420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I FRANKENSTEIN</v>
      </c>
      <c r="D20" s="4" t="str">
        <f>'WEEKLY COMPETITIVE REPORT'!D20</f>
        <v>JAZ FRANKENSTEIN</v>
      </c>
      <c r="E20" s="4" t="str">
        <f>'WEEKLY COMPETITIVE REPORT'!E20</f>
        <v>IND</v>
      </c>
      <c r="F20" s="4" t="str">
        <f>'WEEKLY COMPETITIVE REPORT'!F20</f>
        <v>Cinemania</v>
      </c>
      <c r="G20" s="37">
        <f>'WEEKLY COMPETITIVE REPORT'!G20</f>
        <v>1</v>
      </c>
      <c r="H20" s="37">
        <f>'WEEKLY COMPETITIVE REPORT'!H20</f>
        <v>8</v>
      </c>
      <c r="I20" s="14">
        <f>'WEEKLY COMPETITIVE REPORT'!I20/Y4</f>
        <v>4717.031500266951</v>
      </c>
      <c r="J20" s="14">
        <f>'WEEKLY COMPETITIVE REPORT'!J20/Y4</f>
        <v>0</v>
      </c>
      <c r="K20" s="22">
        <f>'WEEKLY COMPETITIVE REPORT'!K20</f>
        <v>623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589.6289375333689</v>
      </c>
      <c r="O20" s="37">
        <f>'WEEKLY COMPETITIVE REPORT'!O20</f>
        <v>8</v>
      </c>
      <c r="P20" s="14">
        <f>'WEEKLY COMPETITIVE REPORT'!P20/Y4</f>
        <v>6723.171382808329</v>
      </c>
      <c r="Q20" s="14">
        <f>'WEEKLY COMPETITIVE REPORT'!Q20/Y4</f>
        <v>0</v>
      </c>
      <c r="R20" s="22">
        <f>'WEEKLY COMPETITIVE REPORT'!R20</f>
        <v>966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840.3964228510412</v>
      </c>
      <c r="W20" s="25">
        <f t="shared" si="2"/>
        <v>6723.171382808329</v>
      </c>
      <c r="X20" s="22">
        <f>'WEEKLY COMPETITIVE REPORT'!X20</f>
        <v>0</v>
      </c>
      <c r="Y20" s="56">
        <f>'WEEKLY COMPETITIVE REPORT'!Y20</f>
        <v>966</v>
      </c>
    </row>
    <row r="21" spans="1:25" ht="12.75">
      <c r="A21" s="50">
        <v>8</v>
      </c>
      <c r="B21" s="4">
        <f>'WEEKLY COMPETITIVE REPORT'!B21</f>
        <v>9</v>
      </c>
      <c r="C21" s="4" t="str">
        <f>'WEEKLY COMPETITIVE REPORT'!C21</f>
        <v>GREMO MI PO SVOJE 2</v>
      </c>
      <c r="D21" s="4" t="str">
        <f>'WEEKLY COMPETITIVE REPORT'!D21</f>
        <v>GREMO MI PO SVOJE 2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12</v>
      </c>
      <c r="H21" s="37">
        <f>'WEEKLY COMPETITIVE REPORT'!H21</f>
        <v>24</v>
      </c>
      <c r="I21" s="14">
        <f>'WEEKLY COMPETITIVE REPORT'!I21/Y4</f>
        <v>4014.94927923118</v>
      </c>
      <c r="J21" s="14">
        <f>'WEEKLY COMPETITIVE REPORT'!J21/Y4</f>
        <v>6034.436732514682</v>
      </c>
      <c r="K21" s="22">
        <f>'WEEKLY COMPETITIVE REPORT'!K21</f>
        <v>687</v>
      </c>
      <c r="L21" s="22">
        <f>'WEEKLY COMPETITIVE REPORT'!L21</f>
        <v>858</v>
      </c>
      <c r="M21" s="64">
        <f>'WEEKLY COMPETITIVE REPORT'!M21</f>
        <v>-33.46604733466047</v>
      </c>
      <c r="N21" s="14">
        <f aca="true" t="shared" si="3" ref="N21:N33">I21/H21</f>
        <v>167.28955330129915</v>
      </c>
      <c r="O21" s="37">
        <f>'WEEKLY COMPETITIVE REPORT'!O21</f>
        <v>24</v>
      </c>
      <c r="P21" s="14">
        <f>'WEEKLY COMPETITIVE REPORT'!P21/Y4</f>
        <v>5690.06940736786</v>
      </c>
      <c r="Q21" s="14">
        <f>'WEEKLY COMPETITIVE REPORT'!Q21/Y4</f>
        <v>9156.433529097705</v>
      </c>
      <c r="R21" s="22">
        <f>'WEEKLY COMPETITIVE REPORT'!R21</f>
        <v>1078</v>
      </c>
      <c r="S21" s="22">
        <f>'WEEKLY COMPETITIVE REPORT'!S21</f>
        <v>1686</v>
      </c>
      <c r="T21" s="64">
        <f>'WEEKLY COMPETITIVE REPORT'!T21</f>
        <v>-37.857142857142854</v>
      </c>
      <c r="U21" s="14">
        <f>'WEEKLY COMPETITIVE REPORT'!U21/Y4</f>
        <v>741739.1884676989</v>
      </c>
      <c r="V21" s="14">
        <f aca="true" t="shared" si="4" ref="V21:V33">P21/O21</f>
        <v>237.08622530699415</v>
      </c>
      <c r="W21" s="25">
        <f aca="true" t="shared" si="5" ref="W21:W33">P21+U21</f>
        <v>747429.2578750667</v>
      </c>
      <c r="X21" s="22">
        <f>'WEEKLY COMPETITIVE REPORT'!X21</f>
        <v>120942</v>
      </c>
      <c r="Y21" s="56">
        <f>'WEEKLY COMPETITIVE REPORT'!Y21</f>
        <v>122020</v>
      </c>
    </row>
    <row r="22" spans="1:25" ht="12.75">
      <c r="A22" s="50">
        <v>9</v>
      </c>
      <c r="B22" s="4">
        <f>'WEEKLY COMPETITIVE REPORT'!B22</f>
        <v>4</v>
      </c>
      <c r="C22" s="4" t="str">
        <f>'WEEKLY COMPETITIVE REPORT'!C22</f>
        <v>HOBBIT: DESOLATION OF SMAUG</v>
      </c>
      <c r="D22" s="4" t="str">
        <f>'WEEKLY COMPETITIVE REPORT'!D22</f>
        <v>HOBIT: SMAUGOVA PUŠČA</v>
      </c>
      <c r="E22" s="4" t="str">
        <f>'WEEKLY COMPETITIVE REPORT'!E22</f>
        <v>WB</v>
      </c>
      <c r="F22" s="4" t="str">
        <f>'WEEKLY COMPETITIVE REPORT'!F22</f>
        <v>Blitz</v>
      </c>
      <c r="G22" s="37">
        <f>'WEEKLY COMPETITIVE REPORT'!G22</f>
        <v>7</v>
      </c>
      <c r="H22" s="37">
        <f>'WEEKLY COMPETITIVE REPORT'!H22</f>
        <v>26</v>
      </c>
      <c r="I22" s="14">
        <f>'WEEKLY COMPETITIVE REPORT'!I22/Y4</f>
        <v>3928.190069407368</v>
      </c>
      <c r="J22" s="14">
        <f>'WEEKLY COMPETITIVE REPORT'!J22/Y4</f>
        <v>12298.451681793915</v>
      </c>
      <c r="K22" s="22">
        <f>'WEEKLY COMPETITIVE REPORT'!K22</f>
        <v>472</v>
      </c>
      <c r="L22" s="22">
        <f>'WEEKLY COMPETITIVE REPORT'!L22</f>
        <v>1403</v>
      </c>
      <c r="M22" s="64">
        <f>'WEEKLY COMPETITIVE REPORT'!M22</f>
        <v>-68.05947471239418</v>
      </c>
      <c r="N22" s="14">
        <f t="shared" si="3"/>
        <v>151.08423343874492</v>
      </c>
      <c r="O22" s="37">
        <f>'WEEKLY COMPETITIVE REPORT'!O22</f>
        <v>26</v>
      </c>
      <c r="P22" s="14">
        <f>'WEEKLY COMPETITIVE REPORT'!P22/Y4</f>
        <v>5664.709022957822</v>
      </c>
      <c r="Q22" s="14">
        <f>'WEEKLY COMPETITIVE REPORT'!Q22/Y4</f>
        <v>16429.524826481582</v>
      </c>
      <c r="R22" s="22">
        <f>'WEEKLY COMPETITIVE REPORT'!R22</f>
        <v>724</v>
      </c>
      <c r="S22" s="22">
        <f>'WEEKLY COMPETITIVE REPORT'!S22</f>
        <v>1978</v>
      </c>
      <c r="T22" s="64">
        <f>'WEEKLY COMPETITIVE REPORT'!T22</f>
        <v>-65.52116337639126</v>
      </c>
      <c r="U22" s="14">
        <f>'WEEKLY COMPETITIVE REPORT'!U22/Y4</f>
        <v>659108.382274426</v>
      </c>
      <c r="V22" s="14">
        <f t="shared" si="4"/>
        <v>217.8734239599162</v>
      </c>
      <c r="W22" s="25">
        <f t="shared" si="5"/>
        <v>664773.0912973839</v>
      </c>
      <c r="X22" s="22">
        <f>'WEEKLY COMPETITIVE REPORT'!X22</f>
        <v>78757</v>
      </c>
      <c r="Y22" s="56">
        <f>'WEEKLY COMPETITIVE REPORT'!Y22</f>
        <v>79481</v>
      </c>
    </row>
    <row r="23" spans="1:25" ht="12.75">
      <c r="A23" s="50">
        <v>10</v>
      </c>
      <c r="B23" s="4">
        <f>'WEEKLY COMPETITIVE REPORT'!B23</f>
        <v>5</v>
      </c>
      <c r="C23" s="4" t="str">
        <f>'WEEKLY COMPETITIVE REPORT'!C23</f>
        <v>WALKING WITH DINOSAURS 3D</v>
      </c>
      <c r="D23" s="4" t="str">
        <f>'WEEKLY COMPETITIVE REPORT'!D23</f>
        <v>SPREHOD Z DINOZAVRI 3D</v>
      </c>
      <c r="E23" s="4" t="str">
        <f>'WEEKLY COMPETITIVE REPORT'!E23</f>
        <v>FOX</v>
      </c>
      <c r="F23" s="4" t="str">
        <f>'WEEKLY COMPETITIVE REPORT'!F23</f>
        <v>Blitz</v>
      </c>
      <c r="G23" s="37">
        <f>'WEEKLY COMPETITIVE REPORT'!G23</f>
        <v>5</v>
      </c>
      <c r="H23" s="37">
        <f>'WEEKLY COMPETITIVE REPORT'!H23</f>
        <v>22</v>
      </c>
      <c r="I23" s="14">
        <f>'WEEKLY COMPETITIVE REPORT'!I23/Y4</f>
        <v>4108.382274426054</v>
      </c>
      <c r="J23" s="14">
        <f>'WEEKLY COMPETITIVE REPORT'!J23/Y4</f>
        <v>12844.367325146824</v>
      </c>
      <c r="K23" s="22">
        <f>'WEEKLY COMPETITIVE REPORT'!K23</f>
        <v>387</v>
      </c>
      <c r="L23" s="22">
        <f>'WEEKLY COMPETITIVE REPORT'!L23</f>
        <v>1625</v>
      </c>
      <c r="M23" s="64">
        <f>'WEEKLY COMPETITIVE REPORT'!M23</f>
        <v>-68.014132806817</v>
      </c>
      <c r="N23" s="14">
        <f t="shared" si="3"/>
        <v>186.7446488375479</v>
      </c>
      <c r="O23" s="37">
        <f>'WEEKLY COMPETITIVE REPORT'!O23</f>
        <v>22</v>
      </c>
      <c r="P23" s="14">
        <f>'WEEKLY COMPETITIVE REPORT'!P23/Y4</f>
        <v>4918.579818473038</v>
      </c>
      <c r="Q23" s="14">
        <f>'WEEKLY COMPETITIVE REPORT'!Q23/Y4</f>
        <v>15767.485317672184</v>
      </c>
      <c r="R23" s="22">
        <f>'WEEKLY COMPETITIVE REPORT'!R23</f>
        <v>707</v>
      </c>
      <c r="S23" s="22">
        <f>'WEEKLY COMPETITIVE REPORT'!S23</f>
        <v>2049</v>
      </c>
      <c r="T23" s="64">
        <f>'WEEKLY COMPETITIVE REPORT'!T23</f>
        <v>-68.80555320409718</v>
      </c>
      <c r="U23" s="14">
        <f>'WEEKLY COMPETITIVE REPORT'!U23/Y4</f>
        <v>118829.41804591565</v>
      </c>
      <c r="V23" s="14">
        <f t="shared" si="4"/>
        <v>223.57180993059265</v>
      </c>
      <c r="W23" s="25">
        <f t="shared" si="5"/>
        <v>123747.99786438869</v>
      </c>
      <c r="X23" s="22">
        <f>'WEEKLY COMPETITIVE REPORT'!X23</f>
        <v>15578</v>
      </c>
      <c r="Y23" s="56">
        <f>'WEEKLY COMPETITIVE REPORT'!Y23</f>
        <v>16285</v>
      </c>
    </row>
    <row r="24" spans="1:25" ht="12.75">
      <c r="A24" s="50">
        <v>11</v>
      </c>
      <c r="B24" s="4">
        <f>'WEEKLY COMPETITIVE REPORT'!B24</f>
        <v>6</v>
      </c>
      <c r="C24" s="4" t="str">
        <f>'WEEKLY COMPETITIVE REPORT'!C24</f>
        <v>SECRET LIFE OF WALTER MITTY</v>
      </c>
      <c r="D24" s="4" t="str">
        <f>'WEEKLY COMPETITIVE REPORT'!D24</f>
        <v>SKRIVNOSTNO ŽIVLJENJE WALTERJA MITTYJA</v>
      </c>
      <c r="E24" s="4" t="str">
        <f>'WEEKLY COMPETITIVE REPORT'!E24</f>
        <v>FOX</v>
      </c>
      <c r="F24" s="4" t="str">
        <f>'WEEKLY COMPETITIVE REPORT'!F24</f>
        <v>Blitz</v>
      </c>
      <c r="G24" s="37">
        <f>'WEEKLY COMPETITIVE REPORT'!G24</f>
        <v>3</v>
      </c>
      <c r="H24" s="37">
        <f>'WEEKLY COMPETITIVE REPORT'!H24</f>
        <v>10</v>
      </c>
      <c r="I24" s="14">
        <f>'WEEKLY COMPETITIVE REPORT'!I24/Y4</f>
        <v>3691.9380672717566</v>
      </c>
      <c r="J24" s="14">
        <f>'WEEKLY COMPETITIVE REPORT'!J24/Y4</f>
        <v>8506.40683395622</v>
      </c>
      <c r="K24" s="22">
        <f>'WEEKLY COMPETITIVE REPORT'!K24</f>
        <v>484</v>
      </c>
      <c r="L24" s="22">
        <f>'WEEKLY COMPETITIVE REPORT'!L24</f>
        <v>1153</v>
      </c>
      <c r="M24" s="64">
        <f>'WEEKLY COMPETITIVE REPORT'!M24</f>
        <v>-56.59814843872588</v>
      </c>
      <c r="N24" s="14">
        <f t="shared" si="3"/>
        <v>369.1938067271757</v>
      </c>
      <c r="O24" s="37">
        <f>'WEEKLY COMPETITIVE REPORT'!O24</f>
        <v>10</v>
      </c>
      <c r="P24" s="14">
        <f>'WEEKLY COMPETITIVE REPORT'!P24/Y4</f>
        <v>4897.223705285638</v>
      </c>
      <c r="Q24" s="14">
        <f>'WEEKLY COMPETITIVE REPORT'!Q24/Y4</f>
        <v>11752.536038441003</v>
      </c>
      <c r="R24" s="22">
        <f>'WEEKLY COMPETITIVE REPORT'!R24</f>
        <v>663</v>
      </c>
      <c r="S24" s="22">
        <f>'WEEKLY COMPETITIVE REPORT'!S24</f>
        <v>1670</v>
      </c>
      <c r="T24" s="64">
        <f>'WEEKLY COMPETITIVE REPORT'!T24</f>
        <v>-58.3304940374787</v>
      </c>
      <c r="U24" s="14">
        <f>'WEEKLY COMPETITIVE REPORT'!U24/Y4</f>
        <v>31308.061932728244</v>
      </c>
      <c r="V24" s="14">
        <f t="shared" si="4"/>
        <v>489.72237052856383</v>
      </c>
      <c r="W24" s="25">
        <f t="shared" si="5"/>
        <v>36205.285638013884</v>
      </c>
      <c r="X24" s="22">
        <f>'WEEKLY COMPETITIVE REPORT'!X24</f>
        <v>4432</v>
      </c>
      <c r="Y24" s="56">
        <f>'WEEKLY COMPETITIVE REPORT'!Y24</f>
        <v>5095</v>
      </c>
    </row>
    <row r="25" spans="1:25" ht="12.75">
      <c r="A25" s="50">
        <v>12</v>
      </c>
      <c r="B25" s="4">
        <f>'WEEKLY COMPETITIVE REPORT'!B25</f>
        <v>7</v>
      </c>
      <c r="C25" s="4" t="str">
        <f>'WEEKLY COMPETITIVE REPORT'!C25</f>
        <v>PARANORMAL ACTIVITY: THE MARKED ONES</v>
      </c>
      <c r="D25" s="4" t="str">
        <f>'WEEKLY COMPETITIVE REPORT'!D25</f>
        <v>PARANORMALNO: OZNAČENI</v>
      </c>
      <c r="E25" s="4" t="str">
        <f>'WEEKLY COMPETITIVE REPORT'!E25</f>
        <v>PAR</v>
      </c>
      <c r="F25" s="4" t="str">
        <f>'WEEKLY COMPETITIVE REPORT'!F25</f>
        <v>Karantanija</v>
      </c>
      <c r="G25" s="37">
        <f>'WEEKLY COMPETITIVE REPORT'!G25</f>
        <v>3</v>
      </c>
      <c r="H25" s="37">
        <f>'WEEKLY COMPETITIVE REPORT'!H25</f>
        <v>8</v>
      </c>
      <c r="I25" s="14">
        <f>'WEEKLY COMPETITIVE REPORT'!I25/Y4</f>
        <v>2696.2092899092368</v>
      </c>
      <c r="J25" s="14">
        <f>'WEEKLY COMPETITIVE REPORT'!J25/Y4</f>
        <v>8170.048051254672</v>
      </c>
      <c r="K25" s="22">
        <f>'WEEKLY COMPETITIVE REPORT'!K25</f>
        <v>361</v>
      </c>
      <c r="L25" s="22">
        <f>'WEEKLY COMPETITIVE REPORT'!L25</f>
        <v>1106</v>
      </c>
      <c r="M25" s="64">
        <f>'WEEKLY COMPETITIVE REPORT'!M25</f>
        <v>-66.99885639601372</v>
      </c>
      <c r="N25" s="14">
        <f t="shared" si="3"/>
        <v>337.0261612386546</v>
      </c>
      <c r="O25" s="37">
        <f>'WEEKLY COMPETITIVE REPORT'!O25</f>
        <v>8</v>
      </c>
      <c r="P25" s="14">
        <f>'WEEKLY COMPETITIVE REPORT'!P25/Y4</f>
        <v>3248.798718633209</v>
      </c>
      <c r="Q25" s="14">
        <f>'WEEKLY COMPETITIVE REPORT'!Q25/Y4</f>
        <v>9934.596903363588</v>
      </c>
      <c r="R25" s="22">
        <f>'WEEKLY COMPETITIVE REPORT'!R25</f>
        <v>454</v>
      </c>
      <c r="S25" s="22">
        <f>'WEEKLY COMPETITIVE REPORT'!S25</f>
        <v>1403</v>
      </c>
      <c r="T25" s="64">
        <f>'WEEKLY COMPETITIVE REPORT'!T25</f>
        <v>-67.298132473465</v>
      </c>
      <c r="U25" s="14">
        <f>'WEEKLY COMPETITIVE REPORT'!U25/Y4</f>
        <v>24991.991457554726</v>
      </c>
      <c r="V25" s="14">
        <f t="shared" si="4"/>
        <v>406.0998398291511</v>
      </c>
      <c r="W25" s="25">
        <f t="shared" si="5"/>
        <v>28240.790176187937</v>
      </c>
      <c r="X25" s="22">
        <f>'WEEKLY COMPETITIVE REPORT'!X25</f>
        <v>3508</v>
      </c>
      <c r="Y25" s="56">
        <f>'WEEKLY COMPETITIVE REPORT'!Y25</f>
        <v>3962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CLOUDY WITH A CHANCE OF MEATBALLS 2</v>
      </c>
      <c r="D26" s="4" t="str">
        <f>'WEEKLY COMPETITIVE REPORT'!D26</f>
        <v>OBLAČNO Z MESNIMI KROGLICAMI 2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4</v>
      </c>
      <c r="H26" s="37">
        <f>'WEEKLY COMPETITIVE REPORT'!H26</f>
        <v>13</v>
      </c>
      <c r="I26" s="14">
        <f>'WEEKLY COMPETITIVE REPORT'!I26/Y4</f>
        <v>2628.1366791243995</v>
      </c>
      <c r="J26" s="14">
        <f>'WEEKLY COMPETITIVE REPORT'!J26/Y4</f>
        <v>4835.824879871863</v>
      </c>
      <c r="K26" s="22">
        <f>'WEEKLY COMPETITIVE REPORT'!K26</f>
        <v>416</v>
      </c>
      <c r="L26" s="22">
        <f>'WEEKLY COMPETITIVE REPORT'!L26</f>
        <v>687</v>
      </c>
      <c r="M26" s="64">
        <f>'WEEKLY COMPETITIVE REPORT'!M26</f>
        <v>-45.6527739442451</v>
      </c>
      <c r="N26" s="14">
        <f t="shared" si="3"/>
        <v>202.1643599326461</v>
      </c>
      <c r="O26" s="37">
        <f>'WEEKLY COMPETITIVE REPORT'!O26</f>
        <v>13</v>
      </c>
      <c r="P26" s="14">
        <f>'WEEKLY COMPETITIVE REPORT'!P26/Y4</f>
        <v>3025.8942872397224</v>
      </c>
      <c r="Q26" s="14">
        <f>'WEEKLY COMPETITIVE REPORT'!Q26/Y4</f>
        <v>5620.662039508809</v>
      </c>
      <c r="R26" s="22">
        <f>'WEEKLY COMPETITIVE REPORT'!R26</f>
        <v>485</v>
      </c>
      <c r="S26" s="22">
        <f>'WEEKLY COMPETITIVE REPORT'!S26</f>
        <v>832</v>
      </c>
      <c r="T26" s="64">
        <f>'WEEKLY COMPETITIVE REPORT'!T26</f>
        <v>-46.164806459273336</v>
      </c>
      <c r="U26" s="14">
        <f>'WEEKLY COMPETITIVE REPORT'!U26/Y4</f>
        <v>19588.894821142552</v>
      </c>
      <c r="V26" s="14">
        <f t="shared" si="4"/>
        <v>232.76109901844018</v>
      </c>
      <c r="W26" s="25">
        <f t="shared" si="5"/>
        <v>22614.789108382276</v>
      </c>
      <c r="X26" s="22">
        <f>'WEEKLY COMPETITIVE REPORT'!X26</f>
        <v>2805</v>
      </c>
      <c r="Y26" s="56">
        <f>'WEEKLY COMPETITIVE REPORT'!Y26</f>
        <v>3290</v>
      </c>
    </row>
    <row r="27" spans="1:25" ht="12.75" customHeight="1">
      <c r="A27" s="50">
        <v>14</v>
      </c>
      <c r="B27" s="4">
        <f>'WEEKLY COMPETITIVE REPORT'!B27</f>
        <v>8</v>
      </c>
      <c r="C27" s="4" t="str">
        <f>'WEEKLY COMPETITIVE REPORT'!C27</f>
        <v>HOMEFRONT</v>
      </c>
      <c r="D27" s="4" t="str">
        <f>'WEEKLY COMPETITIVE REPORT'!D27</f>
        <v>SOVRAŽNIK PRED VRATI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4</v>
      </c>
      <c r="H27" s="37">
        <f>'WEEKLY COMPETITIVE REPORT'!H27</f>
        <v>9</v>
      </c>
      <c r="I27" s="14">
        <f>'WEEKLY COMPETITIVE REPORT'!I27/Y4</f>
        <v>2132.9418045915645</v>
      </c>
      <c r="J27" s="14">
        <f>'WEEKLY COMPETITIVE REPORT'!J27/Y17</f>
        <v>2.1774392754219845</v>
      </c>
      <c r="K27" s="22">
        <f>'WEEKLY COMPETITIVE REPORT'!K27</f>
        <v>269</v>
      </c>
      <c r="L27" s="22">
        <f>'WEEKLY COMPETITIVE REPORT'!L27</f>
        <v>906</v>
      </c>
      <c r="M27" s="64">
        <f>'WEEKLY COMPETITIVE REPORT'!M27</f>
        <v>-69.78634902628096</v>
      </c>
      <c r="N27" s="14">
        <f t="shared" si="3"/>
        <v>236.99353384350718</v>
      </c>
      <c r="O27" s="37">
        <f>'WEEKLY COMPETITIVE REPORT'!O27</f>
        <v>9</v>
      </c>
      <c r="P27" s="14">
        <f>'WEEKLY COMPETITIVE REPORT'!P27/Y4</f>
        <v>2961.825947677523</v>
      </c>
      <c r="Q27" s="14">
        <f>'WEEKLY COMPETITIVE REPORT'!Q27/Y17</f>
        <v>2.866611774392754</v>
      </c>
      <c r="R27" s="22">
        <f>'WEEKLY COMPETITIVE REPORT'!R27</f>
        <v>398</v>
      </c>
      <c r="S27" s="22">
        <f>'WEEKLY COMPETITIVE REPORT'!S27</f>
        <v>1276</v>
      </c>
      <c r="T27" s="64">
        <f>'WEEKLY COMPETITIVE REPORT'!T27</f>
        <v>-68.13155249174207</v>
      </c>
      <c r="U27" s="14">
        <f>'WEEKLY COMPETITIVE REPORT'!U27/Y17</f>
        <v>14.058048579662412</v>
      </c>
      <c r="V27" s="14">
        <f t="shared" si="4"/>
        <v>329.0917719641692</v>
      </c>
      <c r="W27" s="25">
        <f t="shared" si="5"/>
        <v>2975.883996257185</v>
      </c>
      <c r="X27" s="22">
        <f>'WEEKLY COMPETITIVE REPORT'!X27</f>
        <v>6252</v>
      </c>
      <c r="Y27" s="56">
        <f>'WEEKLY COMPETITIVE REPORT'!Y27</f>
        <v>6650</v>
      </c>
    </row>
    <row r="28" spans="1:25" ht="12.75">
      <c r="A28" s="50">
        <v>15</v>
      </c>
      <c r="B28" s="4">
        <f>'WEEKLY COMPETITIVE REPORT'!B28</f>
        <v>10</v>
      </c>
      <c r="C28" s="4" t="str">
        <f>'WEEKLY COMPETITIVE REPORT'!C28</f>
        <v>SAVING MR BANKS</v>
      </c>
      <c r="D28" s="4" t="str">
        <f>'WEEKLY COMPETITIVE REPORT'!D28</f>
        <v>REŠEVANJE GOSPODA BANKSA</v>
      </c>
      <c r="E28" s="4" t="str">
        <f>'WEEKLY COMPETITIVE REPORT'!E28</f>
        <v>BVI</v>
      </c>
      <c r="F28" s="4" t="str">
        <f>'WEEKLY COMPETITIVE REPORT'!F28</f>
        <v>CENEX</v>
      </c>
      <c r="G28" s="37">
        <f>'WEEKLY COMPETITIVE REPORT'!G28</f>
        <v>2</v>
      </c>
      <c r="H28" s="37">
        <f>'WEEKLY COMPETITIVE REPORT'!H28</f>
        <v>10</v>
      </c>
      <c r="I28" s="14">
        <f>'WEEKLY COMPETITIVE REPORT'!I28/Y4</f>
        <v>1632.4079017618794</v>
      </c>
      <c r="J28" s="14">
        <f>'WEEKLY COMPETITIVE REPORT'!J28/Y17</f>
        <v>1.940304652120214</v>
      </c>
      <c r="K28" s="22">
        <f>'WEEKLY COMPETITIVE REPORT'!K28</f>
        <v>224</v>
      </c>
      <c r="L28" s="22">
        <f>'WEEKLY COMPETITIVE REPORT'!L28</f>
        <v>843</v>
      </c>
      <c r="M28" s="64">
        <f>'WEEKLY COMPETITIVE REPORT'!M28</f>
        <v>-74.05049862083598</v>
      </c>
      <c r="N28" s="14">
        <f t="shared" si="3"/>
        <v>163.24079017618794</v>
      </c>
      <c r="O28" s="37">
        <f>'WEEKLY COMPETITIVE REPORT'!O28</f>
        <v>10</v>
      </c>
      <c r="P28" s="14">
        <f>'WEEKLY COMPETITIVE REPORT'!P28/Y4</f>
        <v>2453.2835024025626</v>
      </c>
      <c r="Q28" s="14">
        <f>'WEEKLY COMPETITIVE REPORT'!Q28/Y17</f>
        <v>2.587072869493619</v>
      </c>
      <c r="R28" s="22">
        <f>'WEEKLY COMPETITIVE REPORT'!R28</f>
        <v>349</v>
      </c>
      <c r="S28" s="22">
        <f>'WEEKLY COMPETITIVE REPORT'!S28</f>
        <v>1170</v>
      </c>
      <c r="T28" s="64">
        <f>'WEEKLY COMPETITIVE REPORT'!T28</f>
        <v>-70.7511139401655</v>
      </c>
      <c r="U28" s="14">
        <f>'WEEKLY COMPETITIVE REPORT'!U28/Y17</f>
        <v>2.587072869493619</v>
      </c>
      <c r="V28" s="14">
        <f t="shared" si="4"/>
        <v>245.32835024025627</v>
      </c>
      <c r="W28" s="25">
        <f t="shared" si="5"/>
        <v>2455.870575272056</v>
      </c>
      <c r="X28" s="22">
        <f>'WEEKLY COMPETITIVE REPORT'!W29</f>
        <v>127756</v>
      </c>
      <c r="Y28" s="56">
        <f>'WEEKLY COMPETITIVE REPORT'!X29</f>
        <v>23293</v>
      </c>
    </row>
    <row r="29" spans="1:25" ht="12.75">
      <c r="A29" s="50">
        <v>16</v>
      </c>
      <c r="B29" s="4">
        <f>'WEEKLY COMPETITIVE REPORT'!B29</f>
        <v>11</v>
      </c>
      <c r="C29" s="4" t="str">
        <f>'WEEKLY COMPETITIVE REPORT'!C29</f>
        <v>LAST VEGAS</v>
      </c>
      <c r="D29" s="4" t="str">
        <f>'WEEKLY COMPETITIVE REPORT'!D29</f>
        <v>LEGENDE V VEGASU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12</v>
      </c>
      <c r="H29" s="37">
        <f>'WEEKLY COMPETITIVE REPORT'!H29</f>
        <v>8</v>
      </c>
      <c r="I29" s="14">
        <f>'WEEKLY COMPETITIVE REPORT'!I29/Y4</f>
        <v>1939.402028830753</v>
      </c>
      <c r="J29" s="14">
        <f>'WEEKLY COMPETITIVE REPORT'!J29/Y17</f>
        <v>1.7031700288184437</v>
      </c>
      <c r="K29" s="22">
        <f>'WEEKLY COMPETITIVE REPORT'!K29</f>
        <v>244</v>
      </c>
      <c r="L29" s="22">
        <f>'WEEKLY COMPETITIVE REPORT'!L29</f>
        <v>708</v>
      </c>
      <c r="M29" s="64">
        <f>'WEEKLY COMPETITIVE REPORT'!M29</f>
        <v>-64.87793086777859</v>
      </c>
      <c r="N29" s="14">
        <f t="shared" si="3"/>
        <v>242.4252536038441</v>
      </c>
      <c r="O29" s="37">
        <f>'WEEKLY COMPETITIVE REPORT'!O29</f>
        <v>8</v>
      </c>
      <c r="P29" s="14">
        <f>'WEEKLY COMPETITIVE REPORT'!P29/Y4</f>
        <v>2409.2365189535503</v>
      </c>
      <c r="Q29" s="14">
        <f>'WEEKLY COMPETITIVE REPORT'!Q29/Y17</f>
        <v>2.166735282009057</v>
      </c>
      <c r="R29" s="22">
        <f>'WEEKLY COMPETITIVE REPORT'!R29</f>
        <v>314</v>
      </c>
      <c r="S29" s="22">
        <f>'WEEKLY COMPETITIVE REPORT'!S29</f>
        <v>949</v>
      </c>
      <c r="T29" s="64">
        <f>'WEEKLY COMPETITIVE REPORT'!T29</f>
        <v>-65.70397111913357</v>
      </c>
      <c r="U29" s="14" t="e">
        <f>'WEEKLY COMPETITIVE REPORT'!#REF!/Y4</f>
        <v>#REF!</v>
      </c>
      <c r="V29" s="14">
        <f t="shared" si="4"/>
        <v>301.1545648691938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23607</v>
      </c>
    </row>
    <row r="30" spans="1:25" ht="12.75">
      <c r="A30" s="51">
        <v>17</v>
      </c>
      <c r="B30" s="4">
        <f>'WEEKLY COMPETITIVE REPORT'!B30</f>
        <v>12</v>
      </c>
      <c r="C30" s="4" t="str">
        <f>'WEEKLY COMPETITIVE REPORT'!C30</f>
        <v>NIKO 2</v>
      </c>
      <c r="D30" s="4" t="str">
        <f>'WEEKLY COMPETITIVE REPORT'!D30</f>
        <v>JELENČEK NIKO 2</v>
      </c>
      <c r="E30" s="4" t="str">
        <f>'WEEKLY COMPETITIVE REPORT'!E30</f>
        <v>IND</v>
      </c>
      <c r="F30" s="4" t="str">
        <f>'WEEKLY COMPETITIVE REPORT'!F30</f>
        <v>Karantanija</v>
      </c>
      <c r="G30" s="37">
        <f>'WEEKLY COMPETITIVE REPORT'!G30</f>
        <v>10</v>
      </c>
      <c r="H30" s="37">
        <f>'WEEKLY COMPETITIVE REPORT'!H30</f>
        <v>10</v>
      </c>
      <c r="I30" s="14">
        <f>'WEEKLY COMPETITIVE REPORT'!I30/Y4</f>
        <v>1354.7784303256808</v>
      </c>
      <c r="J30" s="14">
        <f>'WEEKLY COMPETITIVE REPORT'!J30/Y17</f>
        <v>1.578015644298065</v>
      </c>
      <c r="K30" s="22">
        <f>'WEEKLY COMPETITIVE REPORT'!K30</f>
        <v>203</v>
      </c>
      <c r="L30" s="22">
        <f>'WEEKLY COMPETITIVE REPORT'!L30</f>
        <v>749</v>
      </c>
      <c r="M30" s="64">
        <f>'WEEKLY COMPETITIVE REPORT'!M30</f>
        <v>-73.51943647273676</v>
      </c>
      <c r="N30" s="14">
        <f t="shared" si="3"/>
        <v>135.47784303256807</v>
      </c>
      <c r="O30" s="37">
        <f>'WEEKLY COMPETITIVE REPORT'!O30</f>
        <v>10</v>
      </c>
      <c r="P30" s="14">
        <f>'WEEKLY COMPETITIVE REPORT'!P30/Y4</f>
        <v>1604.378003203417</v>
      </c>
      <c r="Q30" s="14">
        <f>'WEEKLY COMPETITIVE REPORT'!Q30/Y17</f>
        <v>1.806504734458625</v>
      </c>
      <c r="R30" s="22">
        <f>'WEEKLY COMPETITIVE REPORT'!R30</f>
        <v>242</v>
      </c>
      <c r="S30" s="22">
        <f>'WEEKLY COMPETITIVE REPORT'!S30</f>
        <v>869</v>
      </c>
      <c r="T30" s="64">
        <f>'WEEKLY COMPETITIVE REPORT'!T30</f>
        <v>-72.60711030082042</v>
      </c>
      <c r="U30" s="14">
        <f>'WEEKLY COMPETITIVE REPORT'!U30/Y4</f>
        <v>291142.5520555259</v>
      </c>
      <c r="V30" s="14">
        <f t="shared" si="4"/>
        <v>160.4378003203417</v>
      </c>
      <c r="W30" s="25">
        <f t="shared" si="5"/>
        <v>292746.9300587293</v>
      </c>
      <c r="X30" s="22">
        <f>'WEEKLY COMPETITIVE REPORT'!X30</f>
        <v>44896</v>
      </c>
      <c r="Y30" s="56">
        <f>'WEEKLY COMPETITIVE REPORT'!Y30</f>
        <v>45138</v>
      </c>
    </row>
    <row r="31" spans="1:25" ht="12.75">
      <c r="A31" s="50">
        <v>18</v>
      </c>
      <c r="B31" s="4">
        <f>'WEEKLY COMPETITIVE REPORT'!B31</f>
        <v>18</v>
      </c>
      <c r="C31" s="4" t="str">
        <f>'WEEKLY COMPETITIVE REPORT'!C31</f>
        <v>PHILOMENA</v>
      </c>
      <c r="D31" s="4" t="str">
        <f>'WEEKLY COMPETITIVE REPORT'!D31</f>
        <v>PHILOMENA</v>
      </c>
      <c r="E31" s="4" t="str">
        <f>'WEEKLY COMPETITIVE REPORT'!E31</f>
        <v>IND</v>
      </c>
      <c r="F31" s="4" t="str">
        <f>'WEEKLY COMPETITIVE REPORT'!F31</f>
        <v>FIVIA</v>
      </c>
      <c r="G31" s="37">
        <f>'WEEKLY COMPETITIVE REPORT'!G31</f>
        <v>7</v>
      </c>
      <c r="H31" s="37">
        <f>'WEEKLY COMPETITIVE REPORT'!H31</f>
        <v>1</v>
      </c>
      <c r="I31" s="14">
        <f>'WEEKLY COMPETITIVE REPORT'!I31/Y4</f>
        <v>164.17512012813668</v>
      </c>
      <c r="J31" s="14">
        <f>'WEEKLY COMPETITIVE REPORT'!J31/Y17</f>
        <v>0</v>
      </c>
      <c r="K31" s="22">
        <f>'WEEKLY COMPETITIVE REPORT'!K31</f>
        <v>26</v>
      </c>
      <c r="L31" s="22">
        <f>'WEEKLY COMPETITIVE REPORT'!L31</f>
        <v>0</v>
      </c>
      <c r="M31" s="64">
        <f>'WEEKLY COMPETITIVE REPORT'!M31</f>
        <v>0</v>
      </c>
      <c r="N31" s="14">
        <f t="shared" si="3"/>
        <v>164.17512012813668</v>
      </c>
      <c r="O31" s="37">
        <f>'WEEKLY COMPETITIVE REPORT'!O31</f>
        <v>1</v>
      </c>
      <c r="P31" s="14">
        <f>'WEEKLY COMPETITIVE REPORT'!P31/Y4</f>
        <v>971.7031500266952</v>
      </c>
      <c r="Q31" s="14">
        <f>'WEEKLY COMPETITIVE REPORT'!Q31/Y17</f>
        <v>0</v>
      </c>
      <c r="R31" s="22">
        <f>'WEEKLY COMPETITIVE REPORT'!R31</f>
        <v>171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42098.23812066204</v>
      </c>
      <c r="V31" s="14">
        <f t="shared" si="4"/>
        <v>971.7031500266952</v>
      </c>
      <c r="W31" s="25">
        <f t="shared" si="5"/>
        <v>43069.94127068874</v>
      </c>
      <c r="X31" s="22">
        <f>'WEEKLY COMPETITIVE REPORT'!X31</f>
        <v>6887</v>
      </c>
      <c r="Y31" s="56">
        <f>'WEEKLY COMPETITIVE REPORT'!Y31</f>
        <v>7058</v>
      </c>
    </row>
    <row r="32" spans="1:25" ht="12.75">
      <c r="A32" s="50">
        <v>19</v>
      </c>
      <c r="B32" s="4">
        <f>'WEEKLY COMPETITIVE REPORT'!B32</f>
        <v>20</v>
      </c>
      <c r="C32" s="4" t="str">
        <f>'WEEKLY COMPETITIVE REPORT'!C32</f>
        <v>CHEFURS RAUS!</v>
      </c>
      <c r="D32" s="4" t="str">
        <f>'WEEKLY COMPETITIVE REPORT'!D32</f>
        <v>ČEFURJI RAUS!</v>
      </c>
      <c r="E32" s="4" t="str">
        <f>'WEEKLY COMPETITIVE REPORT'!E32</f>
        <v>IND</v>
      </c>
      <c r="F32" s="4" t="str">
        <f>'WEEKLY COMPETITIVE REPORT'!F32</f>
        <v>KZC</v>
      </c>
      <c r="G32" s="37">
        <f>'WEEKLY COMPETITIVE REPORT'!G32</f>
        <v>17</v>
      </c>
      <c r="H32" s="37">
        <f>'WEEKLY COMPETITIVE REPORT'!H32</f>
        <v>15</v>
      </c>
      <c r="I32" s="14">
        <f>'WEEKLY COMPETITIVE REPORT'!I32/Y4</f>
        <v>591.2973838761345</v>
      </c>
      <c r="J32" s="14">
        <f>'WEEKLY COMPETITIVE REPORT'!J32/Y17</f>
        <v>0.268423219431865</v>
      </c>
      <c r="K32" s="22">
        <f>'WEEKLY COMPETITIVE REPORT'!K32</f>
        <v>112</v>
      </c>
      <c r="L32" s="22">
        <f>'WEEKLY COMPETITIVE REPORT'!L32</f>
        <v>166</v>
      </c>
      <c r="M32" s="64">
        <f>'WEEKLY COMPETITIVE REPORT'!M32</f>
        <v>-32.05521472392638</v>
      </c>
      <c r="N32" s="14">
        <f t="shared" si="3"/>
        <v>39.4198255917423</v>
      </c>
      <c r="O32" s="37">
        <f>'WEEKLY COMPETITIVE REPORT'!O32</f>
        <v>15</v>
      </c>
      <c r="P32" s="14">
        <f>'WEEKLY COMPETITIVE REPORT'!P32/Y4</f>
        <v>735.4511478910838</v>
      </c>
      <c r="Q32" s="14">
        <f>'WEEKLY COMPETITIVE REPORT'!Q32/Y17</f>
        <v>0.2815973651708522</v>
      </c>
      <c r="R32" s="22">
        <f>'WEEKLY COMPETITIVE REPORT'!R32</f>
        <v>143</v>
      </c>
      <c r="S32" s="22">
        <f>'WEEKLY COMPETITIVE REPORT'!S32</f>
        <v>303</v>
      </c>
      <c r="T32" s="64">
        <f>'WEEKLY COMPETITIVE REPORT'!T32</f>
        <v>-19.444444444444443</v>
      </c>
      <c r="U32" s="14">
        <f>'WEEKLY COMPETITIVE REPORT'!U32/Y4</f>
        <v>360895.6219967966</v>
      </c>
      <c r="V32" s="14">
        <f t="shared" si="4"/>
        <v>49.03007652607225</v>
      </c>
      <c r="W32" s="25">
        <f t="shared" si="5"/>
        <v>361631.07314468763</v>
      </c>
      <c r="X32" s="22">
        <f>'WEEKLY COMPETITIVE REPORT'!X32</f>
        <v>55657</v>
      </c>
      <c r="Y32" s="56">
        <f>'WEEKLY COMPETITIVE REPORT'!Y32</f>
        <v>55800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247</v>
      </c>
      <c r="I34" s="32">
        <f>SUM(I14:I33)</f>
        <v>147229.04431393486</v>
      </c>
      <c r="J34" s="31">
        <f>SUM(J14:J33)</f>
        <v>173385.93750765195</v>
      </c>
      <c r="K34" s="31">
        <f>SUM(K14:K33)</f>
        <v>19326</v>
      </c>
      <c r="L34" s="31">
        <f>SUM(L14:L33)</f>
        <v>25522</v>
      </c>
      <c r="M34" s="64">
        <f>'WEEKLY COMPETITIVE REPORT'!M34</f>
        <v>-52.64703357087662</v>
      </c>
      <c r="N34" s="32">
        <f>I34/H34</f>
        <v>596.0690053195743</v>
      </c>
      <c r="O34" s="40">
        <f>'WEEKLY COMPETITIVE REPORT'!O34</f>
        <v>247</v>
      </c>
      <c r="P34" s="31">
        <f>SUM(P14:P33)</f>
        <v>193371.5963694608</v>
      </c>
      <c r="Q34" s="31">
        <f>SUM(Q14:Q33)</f>
        <v>225747.8291840651</v>
      </c>
      <c r="R34" s="31">
        <f>SUM(R14:R33)</f>
        <v>26979</v>
      </c>
      <c r="S34" s="31">
        <f>SUM(S14:S33)</f>
        <v>35364</v>
      </c>
      <c r="T34" s="65">
        <f>P34/Q34-100%</f>
        <v>-0.14341769279298855</v>
      </c>
      <c r="U34" s="31" t="e">
        <f>SUM(U14:U33)</f>
        <v>#REF!</v>
      </c>
      <c r="V34" s="32">
        <f>P34/O34</f>
        <v>782.8809569613798</v>
      </c>
      <c r="W34" s="31" t="e">
        <f>SUM(W14:W33)</f>
        <v>#REF!</v>
      </c>
      <c r="X34" s="31" t="e">
        <f>SUM(X14:X33)</f>
        <v>#REF!</v>
      </c>
      <c r="Y34" s="35">
        <f>SUM(Y14:Y33)</f>
        <v>531658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2014-01-30T11:34:42Z</dcterms:modified>
  <cp:category/>
  <cp:version/>
  <cp:contentType/>
  <cp:contentStatus/>
</cp:coreProperties>
</file>