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410" windowWidth="21915" windowHeight="9870" tabRatio="282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<sst xmlns="http://schemas.openxmlformats.org/spreadsheetml/2006/main" count="267" uniqueCount="98">
  <si>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</si>
  <si>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</si>
  <si>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</si>
  <si>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</si>
  <si>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</si>
  <si>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</si>
  <si>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</si>
  <si>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</si>
  <si>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</si>
  <si>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</si>
  <si>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</si>
  <si>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</si>
  <si>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</si>
  <si>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</si>
  <si>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</si>
  <si>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</si>
  <si>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</si>
  <si>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</si>
  <si>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</si>
  <si>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</si>
  <si>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</si>
  <si>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</si>
  <si>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</si>
  <si>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</si>
  <si>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</si>
  <si>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</si>
  <si>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</si>
  <si>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</si>
  <si>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</si>
  <si>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</si>
  <si>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</si>
  <si>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</si>
  <si>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</si>
  <si>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</si>
  <si>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</si>
  <si>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</si>
  <si>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</si>
  <si>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</si>
  <si>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</si>
  <si>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</si>
  <si>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</si>
  <si>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</si>
  <si>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EQUALIZER</t>
  </si>
  <si>
    <t>PRAVIČNIK</t>
  </si>
  <si>
    <t>SONY</t>
  </si>
  <si>
    <t>CF</t>
  </si>
  <si>
    <t>LUCY</t>
  </si>
  <si>
    <t>UNI</t>
  </si>
  <si>
    <t>Karantanija</t>
  </si>
  <si>
    <t>QU'EST-CE QU'ON A FAIT AU BON DIEU?</t>
  </si>
  <si>
    <t>BOG, LE KAJ SMO ZAGREŠILI</t>
  </si>
  <si>
    <t>IND</t>
  </si>
  <si>
    <t>FIVIA</t>
  </si>
  <si>
    <t>SEX TAPE</t>
  </si>
  <si>
    <t>VROČI POSNETKI</t>
  </si>
  <si>
    <t>Cinemania</t>
  </si>
  <si>
    <t>Blitz</t>
  </si>
  <si>
    <t>MY SUMMERS IN PROVANCE</t>
  </si>
  <si>
    <t>MOJE POLETJE V PROVANSI</t>
  </si>
  <si>
    <t>MAGIC IN THE MOONLIGHT</t>
  </si>
  <si>
    <t>ČAROVNIJA V MESEČINI</t>
  </si>
  <si>
    <t>DOM</t>
  </si>
  <si>
    <t>22 JUMP STREET</t>
  </si>
  <si>
    <t>22 JUMP STREET: MLADENIČA NA FAKSU</t>
  </si>
  <si>
    <t>PELLE POLITIBIL GAR I VANNET</t>
  </si>
  <si>
    <t>HRABRI AVTEK PLODI</t>
  </si>
  <si>
    <t>PLANES 2: FIRE &amp; RESCUE</t>
  </si>
  <si>
    <t>AVIONI 2: V AKCIJI</t>
  </si>
  <si>
    <t>BVI</t>
  </si>
  <si>
    <t>CENEX</t>
  </si>
  <si>
    <t>T O T A L</t>
  </si>
  <si>
    <t>All amounts in $ US</t>
  </si>
  <si>
    <t>CUM.  B.O.</t>
  </si>
  <si>
    <t>DRACULA UNTOLD</t>
  </si>
  <si>
    <t>DRAKULA SKRITA ZGODBA</t>
  </si>
  <si>
    <t>GONE GIRL</t>
  </si>
  <si>
    <t>FOX</t>
  </si>
  <si>
    <t>NI JE VEČ</t>
  </si>
  <si>
    <t>THE GIVER</t>
  </si>
  <si>
    <t>VARUH SPOMINOV</t>
  </si>
  <si>
    <t>MAZE RUNNER</t>
  </si>
  <si>
    <t>LABIRINT</t>
  </si>
  <si>
    <t>RESAN TILL FJADERKUNGENS RIKE</t>
  </si>
  <si>
    <t>ISKANJE PERNATEGA KRALJA</t>
  </si>
  <si>
    <t>THE HUNDRED YEAR OLD MAN WHO CLIMBED OUT THE WINDOW AND DISAPEARED</t>
  </si>
  <si>
    <t>STOLETNIK, KI JE ZLEZEL SKOZI OKNO IN IZGINIL</t>
  </si>
  <si>
    <t>ZAPELJI ME</t>
  </si>
  <si>
    <t>A WALK AMONG THE TOMBSTONES</t>
  </si>
  <si>
    <t>SPREHOD MED NAGROBNIKI</t>
  </si>
  <si>
    <t>23 - Oct</t>
  </si>
  <si>
    <t>29 - Oct</t>
  </si>
  <si>
    <t>24 - Oct</t>
  </si>
  <si>
    <t>26 - Oct</t>
  </si>
  <si>
    <t>MAYA THE BEE</t>
  </si>
  <si>
    <t>ČEBELICA MAJA</t>
  </si>
  <si>
    <t>OUIJA</t>
  </si>
  <si>
    <t>VLOGA ZA EMO</t>
  </si>
  <si>
    <t>Constantin Film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</si>
</sst>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57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3" fontId="2" fillId="0" borderId="38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39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167" fontId="6" fillId="0" borderId="45" xfId="0" applyNumberFormat="1" applyFont="1" applyBorder="1" applyAlignment="1">
      <alignment horizontal="center"/>
    </xf>
    <xf numFmtId="167" fontId="6" fillId="0" borderId="39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4">
      <selection activeCell="I13" sqref="I1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2812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4" t="s">
        <v>91</v>
      </c>
      <c r="L4" s="12"/>
      <c r="M4" s="81" t="s">
        <v>92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3" t="s">
        <v>89</v>
      </c>
      <c r="L5" s="22"/>
      <c r="M5" s="82" t="s">
        <v>90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43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41942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 t="s">
        <v>41</v>
      </c>
      <c r="C14" s="48" t="s">
        <v>93</v>
      </c>
      <c r="D14" s="48" t="s">
        <v>94</v>
      </c>
      <c r="E14" s="49" t="s">
        <v>51</v>
      </c>
      <c r="F14" s="49" t="s">
        <v>48</v>
      </c>
      <c r="G14" s="50">
        <v>1</v>
      </c>
      <c r="H14" s="50">
        <v>17</v>
      </c>
      <c r="I14" s="51">
        <v>41609</v>
      </c>
      <c r="J14" s="51"/>
      <c r="K14" s="59">
        <v>7354</v>
      </c>
      <c r="L14" s="59"/>
      <c r="M14" s="52"/>
      <c r="N14" s="51">
        <f>I14/H14</f>
        <v>2447.5882352941176</v>
      </c>
      <c r="O14" s="50">
        <v>17</v>
      </c>
      <c r="P14" s="59">
        <v>90667</v>
      </c>
      <c r="Q14" s="59"/>
      <c r="R14" s="112">
        <v>18102</v>
      </c>
      <c r="S14" s="112"/>
      <c r="T14" s="95"/>
      <c r="U14" s="93">
        <v>6228</v>
      </c>
      <c r="V14" s="91">
        <f>P14/O14</f>
        <v>5333.35294117647</v>
      </c>
      <c r="W14" s="85">
        <f>SUM(U14,P14)</f>
        <v>96895</v>
      </c>
      <c r="X14" s="54">
        <v>1143</v>
      </c>
      <c r="Y14" s="55">
        <f>SUM(X14,R14)</f>
        <v>19245</v>
      </c>
    </row>
    <row r="15" spans="1:25" ht="12.75">
      <c r="A15" s="47">
        <v>2</v>
      </c>
      <c r="B15" s="47" t="s">
        <v>41</v>
      </c>
      <c r="C15" s="48" t="s">
        <v>96</v>
      </c>
      <c r="D15" s="48" t="s">
        <v>96</v>
      </c>
      <c r="E15" s="49" t="s">
        <v>61</v>
      </c>
      <c r="F15" s="49" t="s">
        <v>97</v>
      </c>
      <c r="G15" s="50">
        <v>1</v>
      </c>
      <c r="H15" s="50">
        <v>10</v>
      </c>
      <c r="I15" s="51">
        <v>17422</v>
      </c>
      <c r="J15" s="51"/>
      <c r="K15" s="51">
        <v>4139</v>
      </c>
      <c r="L15" s="51"/>
      <c r="M15" s="52"/>
      <c r="N15" s="51">
        <f>I15/H15</f>
        <v>1742.2</v>
      </c>
      <c r="O15" s="60">
        <v>10</v>
      </c>
      <c r="P15" s="51">
        <v>42385</v>
      </c>
      <c r="Q15" s="51"/>
      <c r="R15" s="94">
        <v>10641</v>
      </c>
      <c r="S15" s="94"/>
      <c r="T15" s="95"/>
      <c r="U15" s="86"/>
      <c r="V15" s="94">
        <f>P15/O15</f>
        <v>4238.5</v>
      </c>
      <c r="W15" s="86">
        <f>SUM(U15,P15)</f>
        <v>42385</v>
      </c>
      <c r="X15" s="87"/>
      <c r="Y15" s="55">
        <f>SUM(X15,R15)</f>
        <v>10641</v>
      </c>
    </row>
    <row r="16" spans="1:25" ht="12.75">
      <c r="A16" s="47">
        <v>3</v>
      </c>
      <c r="B16" s="47" t="s">
        <v>41</v>
      </c>
      <c r="C16" s="48" t="s">
        <v>95</v>
      </c>
      <c r="D16" s="48" t="s">
        <v>95</v>
      </c>
      <c r="E16" s="49" t="s">
        <v>47</v>
      </c>
      <c r="F16" s="49" t="s">
        <v>48</v>
      </c>
      <c r="G16" s="50">
        <v>1</v>
      </c>
      <c r="H16" s="50">
        <v>9</v>
      </c>
      <c r="I16" s="51">
        <v>12589</v>
      </c>
      <c r="J16" s="51"/>
      <c r="K16" s="56">
        <v>2268</v>
      </c>
      <c r="L16" s="56"/>
      <c r="M16" s="52"/>
      <c r="N16" s="51">
        <f>I16/H16</f>
        <v>1398.7777777777778</v>
      </c>
      <c r="O16" s="53">
        <v>9</v>
      </c>
      <c r="P16" s="62">
        <v>25515</v>
      </c>
      <c r="Q16" s="62"/>
      <c r="R16" s="113">
        <v>5262</v>
      </c>
      <c r="S16" s="113"/>
      <c r="T16" s="95"/>
      <c r="U16" s="86"/>
      <c r="V16" s="94">
        <f>P16/O16</f>
        <v>2835</v>
      </c>
      <c r="W16" s="86">
        <f>SUM(U16,P16)</f>
        <v>25515</v>
      </c>
      <c r="X16" s="88"/>
      <c r="Y16" s="55">
        <f>SUM(X16,R16)</f>
        <v>5262</v>
      </c>
    </row>
    <row r="17" spans="1:25" ht="12.75">
      <c r="A17" s="47">
        <v>4</v>
      </c>
      <c r="B17" s="47">
        <v>1</v>
      </c>
      <c r="C17" s="48" t="s">
        <v>73</v>
      </c>
      <c r="D17" s="48" t="s">
        <v>74</v>
      </c>
      <c r="E17" s="49" t="s">
        <v>47</v>
      </c>
      <c r="F17" s="49" t="s">
        <v>48</v>
      </c>
      <c r="G17" s="50">
        <v>4</v>
      </c>
      <c r="H17" s="50">
        <v>9</v>
      </c>
      <c r="I17" s="56">
        <v>10942</v>
      </c>
      <c r="J17" s="56">
        <v>12509</v>
      </c>
      <c r="K17" s="56">
        <v>1954</v>
      </c>
      <c r="L17" s="56">
        <v>2227</v>
      </c>
      <c r="M17" s="52">
        <f>(I17/J17*100)-100</f>
        <v>-12.526980573986734</v>
      </c>
      <c r="N17" s="51">
        <f>I17/H17</f>
        <v>1215.7777777777778</v>
      </c>
      <c r="O17" s="60">
        <v>9</v>
      </c>
      <c r="P17" s="51">
        <v>18761</v>
      </c>
      <c r="Q17" s="51">
        <v>16682</v>
      </c>
      <c r="R17" s="94">
        <v>3753</v>
      </c>
      <c r="S17" s="94">
        <v>3150</v>
      </c>
      <c r="T17" s="52">
        <f>(P17/Q17*100)-100</f>
        <v>12.462534468289178</v>
      </c>
      <c r="U17" s="86">
        <v>72980</v>
      </c>
      <c r="V17" s="94">
        <f>P17/O17</f>
        <v>2084.5555555555557</v>
      </c>
      <c r="W17" s="86">
        <f>SUM(U17,P17)</f>
        <v>91741</v>
      </c>
      <c r="X17" s="89">
        <v>14000</v>
      </c>
      <c r="Y17" s="55">
        <f>SUM(X17,R17)</f>
        <v>17753</v>
      </c>
    </row>
    <row r="18" spans="1:25" ht="13.5" customHeight="1">
      <c r="A18" s="47">
        <v>5</v>
      </c>
      <c r="B18" s="47">
        <v>2</v>
      </c>
      <c r="C18" s="48" t="s">
        <v>80</v>
      </c>
      <c r="D18" s="48" t="s">
        <v>81</v>
      </c>
      <c r="E18" s="49" t="s">
        <v>76</v>
      </c>
      <c r="F18" s="49" t="s">
        <v>56</v>
      </c>
      <c r="G18" s="50">
        <v>3</v>
      </c>
      <c r="H18" s="50">
        <v>6</v>
      </c>
      <c r="I18" s="51">
        <v>9313</v>
      </c>
      <c r="J18" s="51">
        <v>8571</v>
      </c>
      <c r="K18" s="59">
        <v>1696</v>
      </c>
      <c r="L18" s="59">
        <v>1506</v>
      </c>
      <c r="M18" s="52">
        <f>(I18/J18*100)-100</f>
        <v>8.657099521642749</v>
      </c>
      <c r="N18" s="51">
        <f>I18/H18</f>
        <v>1552.1666666666667</v>
      </c>
      <c r="O18" s="50">
        <v>6</v>
      </c>
      <c r="P18" s="59">
        <v>17283</v>
      </c>
      <c r="Q18" s="59">
        <v>12228</v>
      </c>
      <c r="R18" s="96">
        <v>3643</v>
      </c>
      <c r="S18" s="96">
        <v>2434</v>
      </c>
      <c r="T18" s="95">
        <f>(P18/Q18*100)-100</f>
        <v>41.33954857703631</v>
      </c>
      <c r="U18" s="86">
        <v>23843</v>
      </c>
      <c r="V18" s="94">
        <f>P18/O18</f>
        <v>2880.5</v>
      </c>
      <c r="W18" s="86">
        <f>SUM(U18,P18)</f>
        <v>41126</v>
      </c>
      <c r="X18" s="89">
        <v>4627</v>
      </c>
      <c r="Y18" s="55">
        <f>SUM(X18,R18)</f>
        <v>8270</v>
      </c>
    </row>
    <row r="19" spans="1:25" ht="12.75">
      <c r="A19" s="47">
        <v>6</v>
      </c>
      <c r="B19" s="47">
        <v>3</v>
      </c>
      <c r="C19" s="48" t="s">
        <v>75</v>
      </c>
      <c r="D19" s="48" t="s">
        <v>77</v>
      </c>
      <c r="E19" s="49" t="s">
        <v>76</v>
      </c>
      <c r="F19" s="49" t="s">
        <v>56</v>
      </c>
      <c r="G19" s="50">
        <v>4</v>
      </c>
      <c r="H19" s="50">
        <v>8</v>
      </c>
      <c r="I19" s="56">
        <v>8541</v>
      </c>
      <c r="J19" s="56">
        <v>6392</v>
      </c>
      <c r="K19" s="57">
        <v>1614</v>
      </c>
      <c r="L19" s="57">
        <v>1133</v>
      </c>
      <c r="M19" s="52">
        <f>(I19/J19*100)-100</f>
        <v>33.62015018773468</v>
      </c>
      <c r="N19" s="51">
        <f>I19/H19</f>
        <v>1067.625</v>
      </c>
      <c r="O19" s="53">
        <v>8</v>
      </c>
      <c r="P19" s="51">
        <v>12205</v>
      </c>
      <c r="Q19" s="51">
        <v>9582</v>
      </c>
      <c r="R19" s="94">
        <v>2424</v>
      </c>
      <c r="S19" s="94">
        <v>1824</v>
      </c>
      <c r="T19" s="95">
        <f>(P19/Q19*100)-100</f>
        <v>27.374243372991018</v>
      </c>
      <c r="U19" s="108">
        <v>34809</v>
      </c>
      <c r="V19" s="94">
        <f>P19/O19</f>
        <v>1525.625</v>
      </c>
      <c r="W19" s="86">
        <f>SUM(U19,P19)</f>
        <v>47014</v>
      </c>
      <c r="X19" s="89">
        <v>6746</v>
      </c>
      <c r="Y19" s="55">
        <f>SUM(X19,R19)</f>
        <v>9170</v>
      </c>
    </row>
    <row r="20" spans="1:25" ht="12.75">
      <c r="A20" s="47">
        <v>7</v>
      </c>
      <c r="B20" s="47">
        <v>5</v>
      </c>
      <c r="C20" s="48" t="s">
        <v>42</v>
      </c>
      <c r="D20" s="48" t="s">
        <v>43</v>
      </c>
      <c r="E20" s="49" t="s">
        <v>44</v>
      </c>
      <c r="F20" s="49" t="s">
        <v>45</v>
      </c>
      <c r="G20" s="50">
        <v>5</v>
      </c>
      <c r="H20" s="50">
        <v>9</v>
      </c>
      <c r="I20" s="51">
        <v>4407</v>
      </c>
      <c r="J20" s="51">
        <v>4549</v>
      </c>
      <c r="K20" s="51">
        <v>719</v>
      </c>
      <c r="L20" s="51">
        <v>746</v>
      </c>
      <c r="M20" s="52">
        <f>(I20/J20*100)-100</f>
        <v>-3.1215651791602568</v>
      </c>
      <c r="N20" s="51">
        <f>I20/H20</f>
        <v>489.6666666666667</v>
      </c>
      <c r="O20" s="53">
        <v>9</v>
      </c>
      <c r="P20" s="51">
        <v>6717</v>
      </c>
      <c r="Q20" s="51">
        <v>6196</v>
      </c>
      <c r="R20" s="94">
        <v>1177</v>
      </c>
      <c r="S20" s="94">
        <v>1069</v>
      </c>
      <c r="T20" s="95">
        <f>(P20/Q20*100)-100</f>
        <v>8.408650742414466</v>
      </c>
      <c r="U20" s="86">
        <v>48413</v>
      </c>
      <c r="V20" s="94">
        <f>P20/O20</f>
        <v>746.3333333333334</v>
      </c>
      <c r="W20" s="86">
        <f>SUM(U20,P20)</f>
        <v>55130</v>
      </c>
      <c r="X20" s="90">
        <v>8731</v>
      </c>
      <c r="Y20" s="55">
        <f>SUM(X20,R20)</f>
        <v>9908</v>
      </c>
    </row>
    <row r="21" spans="1:25" ht="12.75">
      <c r="A21" s="47">
        <v>8</v>
      </c>
      <c r="B21" s="47">
        <v>4</v>
      </c>
      <c r="C21" s="48" t="s">
        <v>87</v>
      </c>
      <c r="D21" s="48" t="s">
        <v>88</v>
      </c>
      <c r="E21" s="49" t="s">
        <v>51</v>
      </c>
      <c r="F21" s="49" t="s">
        <v>55</v>
      </c>
      <c r="G21" s="50">
        <v>2</v>
      </c>
      <c r="H21" s="50">
        <v>9</v>
      </c>
      <c r="I21" s="56">
        <v>4050</v>
      </c>
      <c r="J21" s="56">
        <v>4497</v>
      </c>
      <c r="K21" s="56">
        <v>705</v>
      </c>
      <c r="L21" s="56">
        <v>789</v>
      </c>
      <c r="M21" s="52">
        <f>(I21/J21*100)-100</f>
        <v>-9.939959973315553</v>
      </c>
      <c r="N21" s="51">
        <f>I21/H21</f>
        <v>450</v>
      </c>
      <c r="O21" s="53">
        <v>9</v>
      </c>
      <c r="P21" s="59">
        <v>6265</v>
      </c>
      <c r="Q21" s="59">
        <v>6615</v>
      </c>
      <c r="R21" s="96">
        <v>1205</v>
      </c>
      <c r="S21" s="96">
        <v>1267</v>
      </c>
      <c r="T21" s="95">
        <f>(P21/Q21*100)-100</f>
        <v>-5.291005291005291</v>
      </c>
      <c r="U21" s="86">
        <v>6615</v>
      </c>
      <c r="V21" s="94">
        <f>P21/O21</f>
        <v>696.1111111111111</v>
      </c>
      <c r="W21" s="86">
        <f>SUM(U21,P21)</f>
        <v>12880</v>
      </c>
      <c r="X21" s="87">
        <v>1267</v>
      </c>
      <c r="Y21" s="55">
        <f>SUM(X21,R21)</f>
        <v>2472</v>
      </c>
    </row>
    <row r="22" spans="1:25" ht="12.75">
      <c r="A22" s="47">
        <v>9</v>
      </c>
      <c r="B22" s="47">
        <v>7</v>
      </c>
      <c r="C22" s="48" t="s">
        <v>46</v>
      </c>
      <c r="D22" s="48" t="s">
        <v>46</v>
      </c>
      <c r="E22" s="49" t="s">
        <v>47</v>
      </c>
      <c r="F22" s="49" t="s">
        <v>48</v>
      </c>
      <c r="G22" s="50">
        <v>10</v>
      </c>
      <c r="H22" s="50">
        <v>10</v>
      </c>
      <c r="I22" s="56">
        <v>3151</v>
      </c>
      <c r="J22" s="56">
        <v>3146</v>
      </c>
      <c r="K22" s="51">
        <v>577</v>
      </c>
      <c r="L22" s="51">
        <v>571</v>
      </c>
      <c r="M22" s="52">
        <f>(I22/J22*100)-100</f>
        <v>0.15893197711378093</v>
      </c>
      <c r="N22" s="51">
        <f>I22/H22</f>
        <v>315.1</v>
      </c>
      <c r="O22" s="53">
        <v>10</v>
      </c>
      <c r="P22" s="51">
        <v>5798</v>
      </c>
      <c r="Q22" s="51">
        <v>4287</v>
      </c>
      <c r="R22" s="94">
        <v>1175</v>
      </c>
      <c r="S22" s="94">
        <v>830</v>
      </c>
      <c r="T22" s="95">
        <f>(P22/Q22*100)-100</f>
        <v>35.246092838815</v>
      </c>
      <c r="U22" s="86">
        <v>187665</v>
      </c>
      <c r="V22" s="94">
        <f>P22/O22</f>
        <v>579.8</v>
      </c>
      <c r="W22" s="86">
        <f>SUM(U22,P22)</f>
        <v>193463</v>
      </c>
      <c r="X22" s="87">
        <v>36390</v>
      </c>
      <c r="Y22" s="55">
        <f>SUM(X22,R22)</f>
        <v>37565</v>
      </c>
    </row>
    <row r="23" spans="1:25" ht="12.75">
      <c r="A23" s="47">
        <v>10</v>
      </c>
      <c r="B23" s="47">
        <v>6</v>
      </c>
      <c r="C23" s="48" t="s">
        <v>84</v>
      </c>
      <c r="D23" s="48" t="s">
        <v>85</v>
      </c>
      <c r="E23" s="49" t="s">
        <v>51</v>
      </c>
      <c r="F23" s="49" t="s">
        <v>55</v>
      </c>
      <c r="G23" s="50">
        <v>3</v>
      </c>
      <c r="H23" s="50">
        <v>10</v>
      </c>
      <c r="I23" s="56">
        <v>3006</v>
      </c>
      <c r="J23" s="56">
        <v>3683</v>
      </c>
      <c r="K23" s="51">
        <v>573</v>
      </c>
      <c r="L23" s="51">
        <v>746</v>
      </c>
      <c r="M23" s="52">
        <f>(I23/J23*100)-100</f>
        <v>-18.381754004887313</v>
      </c>
      <c r="N23" s="51">
        <f>I23/H23</f>
        <v>300.6</v>
      </c>
      <c r="O23" s="50">
        <v>10</v>
      </c>
      <c r="P23" s="51">
        <v>5442</v>
      </c>
      <c r="Q23" s="51">
        <v>5223</v>
      </c>
      <c r="R23" s="94">
        <v>1089</v>
      </c>
      <c r="S23" s="94">
        <v>1082</v>
      </c>
      <c r="T23" s="95">
        <f>(P23/Q23*100)-100</f>
        <v>4.1929925330270095</v>
      </c>
      <c r="U23" s="86">
        <v>11241</v>
      </c>
      <c r="V23" s="94">
        <f>P23/O23</f>
        <v>544.2</v>
      </c>
      <c r="W23" s="86">
        <f>SUM(U23,P23)</f>
        <v>16683</v>
      </c>
      <c r="X23" s="87">
        <v>2267</v>
      </c>
      <c r="Y23" s="55">
        <f>SUM(X23,R23)</f>
        <v>3356</v>
      </c>
    </row>
    <row r="24" spans="1:25" ht="12.75">
      <c r="A24" s="47">
        <v>11</v>
      </c>
      <c r="B24" s="47">
        <v>8</v>
      </c>
      <c r="C24" s="48" t="s">
        <v>49</v>
      </c>
      <c r="D24" s="48" t="s">
        <v>50</v>
      </c>
      <c r="E24" s="49" t="s">
        <v>51</v>
      </c>
      <c r="F24" s="49" t="s">
        <v>52</v>
      </c>
      <c r="G24" s="50">
        <v>8</v>
      </c>
      <c r="H24" s="50">
        <v>12</v>
      </c>
      <c r="I24" s="51">
        <v>2851</v>
      </c>
      <c r="J24" s="51">
        <v>2375</v>
      </c>
      <c r="K24" s="51">
        <v>500</v>
      </c>
      <c r="L24" s="51">
        <v>423</v>
      </c>
      <c r="M24" s="52">
        <f>(I24/J24*100)-100</f>
        <v>20.042105263157907</v>
      </c>
      <c r="N24" s="51">
        <f>I24/H24</f>
        <v>237.58333333333334</v>
      </c>
      <c r="O24" s="53">
        <v>12</v>
      </c>
      <c r="P24" s="51">
        <v>5145</v>
      </c>
      <c r="Q24" s="51">
        <v>3599</v>
      </c>
      <c r="R24" s="51">
        <v>1001</v>
      </c>
      <c r="S24" s="51">
        <v>688</v>
      </c>
      <c r="T24" s="52">
        <f>(P24/Q24*100)-100</f>
        <v>42.95637677132538</v>
      </c>
      <c r="U24" s="61">
        <v>43407</v>
      </c>
      <c r="V24" s="51">
        <f>P24/O24</f>
        <v>428.75</v>
      </c>
      <c r="W24" s="61">
        <f>SUM(U24,P24)</f>
        <v>48552</v>
      </c>
      <c r="X24" s="54">
        <v>8519</v>
      </c>
      <c r="Y24" s="55">
        <f>SUM(X24,R24)</f>
        <v>9520</v>
      </c>
    </row>
    <row r="25" spans="1:25" ht="12.75" customHeight="1">
      <c r="A25" s="47">
        <v>12</v>
      </c>
      <c r="B25" s="47">
        <v>14</v>
      </c>
      <c r="C25" s="58" t="s">
        <v>66</v>
      </c>
      <c r="D25" s="58" t="s">
        <v>67</v>
      </c>
      <c r="E25" s="49" t="s">
        <v>68</v>
      </c>
      <c r="F25" s="49" t="s">
        <v>69</v>
      </c>
      <c r="G25" s="50">
        <v>15</v>
      </c>
      <c r="H25" s="50">
        <v>22</v>
      </c>
      <c r="I25" s="56">
        <v>1749</v>
      </c>
      <c r="J25" s="56">
        <v>1224</v>
      </c>
      <c r="K25" s="56">
        <v>331</v>
      </c>
      <c r="L25" s="56">
        <v>228</v>
      </c>
      <c r="M25" s="52">
        <f>(I25/J25*100)-100</f>
        <v>42.89215686274511</v>
      </c>
      <c r="N25" s="51">
        <f>I25/H25</f>
        <v>79.5</v>
      </c>
      <c r="O25" s="50">
        <v>22</v>
      </c>
      <c r="P25" s="51">
        <v>3676</v>
      </c>
      <c r="Q25" s="51">
        <v>1559</v>
      </c>
      <c r="R25" s="51">
        <v>778</v>
      </c>
      <c r="S25" s="51">
        <v>301</v>
      </c>
      <c r="T25" s="52">
        <f>(P25/Q25*100)-100</f>
        <v>135.79217447081464</v>
      </c>
      <c r="U25" s="114">
        <v>121854</v>
      </c>
      <c r="V25" s="51">
        <f>P25/O25</f>
        <v>167.0909090909091</v>
      </c>
      <c r="W25" s="61">
        <f>SUM(U25,P25)</f>
        <v>125530</v>
      </c>
      <c r="X25" s="61">
        <v>24703</v>
      </c>
      <c r="Y25" s="55">
        <f>SUM(X25,R25)</f>
        <v>25481</v>
      </c>
    </row>
    <row r="26" spans="1:25" ht="12.75" customHeight="1">
      <c r="A26" s="47">
        <v>13</v>
      </c>
      <c r="B26" s="47">
        <v>9</v>
      </c>
      <c r="C26" s="48" t="s">
        <v>57</v>
      </c>
      <c r="D26" s="48" t="s">
        <v>58</v>
      </c>
      <c r="E26" s="49" t="s">
        <v>51</v>
      </c>
      <c r="F26" s="49" t="s">
        <v>48</v>
      </c>
      <c r="G26" s="50">
        <v>5</v>
      </c>
      <c r="H26" s="50">
        <v>9</v>
      </c>
      <c r="I26" s="56">
        <v>1222</v>
      </c>
      <c r="J26" s="56">
        <v>1076</v>
      </c>
      <c r="K26" s="57">
        <v>218</v>
      </c>
      <c r="L26" s="57">
        <v>190</v>
      </c>
      <c r="M26" s="52">
        <f>(I26/J26*100)-100</f>
        <v>13.568773234200734</v>
      </c>
      <c r="N26" s="51">
        <f>I26/H26</f>
        <v>135.77777777777777</v>
      </c>
      <c r="O26" s="53">
        <v>9</v>
      </c>
      <c r="P26" s="59">
        <v>3285</v>
      </c>
      <c r="Q26" s="59">
        <v>2666</v>
      </c>
      <c r="R26" s="59">
        <v>709</v>
      </c>
      <c r="S26" s="59">
        <v>579</v>
      </c>
      <c r="T26" s="52">
        <f>(P26/Q26*100)-100</f>
        <v>23.21830457614405</v>
      </c>
      <c r="U26" s="54">
        <v>11340</v>
      </c>
      <c r="V26" s="51">
        <f>P26/O26</f>
        <v>365</v>
      </c>
      <c r="W26" s="61">
        <f>SUM(U26,P26)</f>
        <v>14625</v>
      </c>
      <c r="X26" s="54">
        <v>2281</v>
      </c>
      <c r="Y26" s="55">
        <f>SUM(X26,R26)</f>
        <v>2990</v>
      </c>
    </row>
    <row r="27" spans="1:25" ht="12.75">
      <c r="A27" s="47">
        <v>14</v>
      </c>
      <c r="B27" s="47">
        <v>11</v>
      </c>
      <c r="C27" s="48" t="s">
        <v>53</v>
      </c>
      <c r="D27" s="48" t="s">
        <v>54</v>
      </c>
      <c r="E27" s="49" t="s">
        <v>44</v>
      </c>
      <c r="F27" s="49" t="s">
        <v>45</v>
      </c>
      <c r="G27" s="50">
        <v>12</v>
      </c>
      <c r="H27" s="50">
        <v>11</v>
      </c>
      <c r="I27" s="57">
        <v>1730</v>
      </c>
      <c r="J27" s="57">
        <v>1763</v>
      </c>
      <c r="K27" s="57">
        <v>385</v>
      </c>
      <c r="L27" s="57">
        <v>335</v>
      </c>
      <c r="M27" s="52">
        <f>(I27/J27*100)-100</f>
        <v>-1.8718094157685812</v>
      </c>
      <c r="N27" s="51">
        <f>I27/H27</f>
        <v>157.27272727272728</v>
      </c>
      <c r="O27" s="53">
        <v>11</v>
      </c>
      <c r="P27" s="51">
        <v>2541</v>
      </c>
      <c r="Q27" s="51">
        <v>2209</v>
      </c>
      <c r="R27" s="56">
        <v>589</v>
      </c>
      <c r="S27" s="56">
        <v>439</v>
      </c>
      <c r="T27" s="52">
        <f>(P27/Q27*100)-100</f>
        <v>15.029425079221355</v>
      </c>
      <c r="U27" s="61">
        <v>144300</v>
      </c>
      <c r="V27" s="51">
        <f>P27/O27</f>
        <v>231</v>
      </c>
      <c r="W27" s="54">
        <f>SUM(U27,P27)</f>
        <v>146841</v>
      </c>
      <c r="X27" s="54">
        <v>27802</v>
      </c>
      <c r="Y27" s="55">
        <f>SUM(X27,R27)</f>
        <v>28391</v>
      </c>
    </row>
    <row r="28" spans="1:25" ht="12.75">
      <c r="A28" s="47">
        <v>15</v>
      </c>
      <c r="B28" s="47">
        <v>13</v>
      </c>
      <c r="C28" s="110" t="s">
        <v>82</v>
      </c>
      <c r="D28" s="48" t="s">
        <v>83</v>
      </c>
      <c r="E28" s="49" t="s">
        <v>51</v>
      </c>
      <c r="F28" s="49" t="s">
        <v>52</v>
      </c>
      <c r="G28" s="50">
        <v>6</v>
      </c>
      <c r="H28" s="50">
        <v>4</v>
      </c>
      <c r="I28" s="51">
        <v>926</v>
      </c>
      <c r="J28" s="51">
        <v>1185</v>
      </c>
      <c r="K28" s="51">
        <v>179</v>
      </c>
      <c r="L28" s="51">
        <v>256</v>
      </c>
      <c r="M28" s="52">
        <f>(I28/J28*100)-100</f>
        <v>-21.856540084388186</v>
      </c>
      <c r="N28" s="51">
        <f>I28/H28</f>
        <v>231.5</v>
      </c>
      <c r="O28" s="60">
        <v>4</v>
      </c>
      <c r="P28" s="51">
        <v>2188</v>
      </c>
      <c r="Q28" s="51">
        <v>1567</v>
      </c>
      <c r="R28" s="51">
        <v>487</v>
      </c>
      <c r="S28" s="51">
        <v>347</v>
      </c>
      <c r="T28" s="52">
        <f>(P28/Q28*100)-100</f>
        <v>39.629865985960436</v>
      </c>
      <c r="U28" s="61">
        <v>5592</v>
      </c>
      <c r="V28" s="51">
        <f>P28/O28</f>
        <v>547</v>
      </c>
      <c r="W28" s="54">
        <f>SUM(U28,P28)</f>
        <v>7780</v>
      </c>
      <c r="X28" s="54">
        <v>1395</v>
      </c>
      <c r="Y28" s="55">
        <f>SUM(X28,R28)</f>
        <v>1882</v>
      </c>
    </row>
    <row r="29" spans="1:25" ht="12.75">
      <c r="A29" s="47">
        <v>16</v>
      </c>
      <c r="B29" s="47">
        <v>10</v>
      </c>
      <c r="C29" s="48" t="s">
        <v>64</v>
      </c>
      <c r="D29" s="48" t="s">
        <v>65</v>
      </c>
      <c r="E29" s="49" t="s">
        <v>51</v>
      </c>
      <c r="F29" s="49" t="s">
        <v>52</v>
      </c>
      <c r="G29" s="50">
        <v>8</v>
      </c>
      <c r="H29" s="50">
        <v>10</v>
      </c>
      <c r="I29" s="56">
        <v>835</v>
      </c>
      <c r="J29" s="56">
        <v>1993</v>
      </c>
      <c r="K29" s="51">
        <v>219</v>
      </c>
      <c r="L29" s="51">
        <v>380</v>
      </c>
      <c r="M29" s="52">
        <f>(I29/J29*100)-100</f>
        <v>-58.103361766181635</v>
      </c>
      <c r="N29" s="51">
        <f>I29/H29</f>
        <v>83.5</v>
      </c>
      <c r="O29" s="60">
        <v>10</v>
      </c>
      <c r="P29" s="51">
        <v>2125</v>
      </c>
      <c r="Q29" s="51">
        <v>2510</v>
      </c>
      <c r="R29" s="51">
        <v>530</v>
      </c>
      <c r="S29" s="51">
        <v>500</v>
      </c>
      <c r="T29" s="52">
        <f>(P29/Q29*100)-100</f>
        <v>-15.338645418326692</v>
      </c>
      <c r="U29" s="54">
        <v>32493</v>
      </c>
      <c r="V29" s="51">
        <f>P29/O29</f>
        <v>212.5</v>
      </c>
      <c r="W29" s="54">
        <f>SUM(U29,P29)</f>
        <v>34618</v>
      </c>
      <c r="X29" s="61">
        <v>6957</v>
      </c>
      <c r="Y29" s="55">
        <f>SUM(X29,R29)</f>
        <v>7487</v>
      </c>
    </row>
    <row r="30" spans="1:25" ht="12.75">
      <c r="A30" s="47">
        <v>17</v>
      </c>
      <c r="B30" s="47">
        <v>18</v>
      </c>
      <c r="C30" s="48" t="s">
        <v>62</v>
      </c>
      <c r="D30" s="48" t="s">
        <v>63</v>
      </c>
      <c r="E30" s="49" t="s">
        <v>44</v>
      </c>
      <c r="F30" s="49" t="s">
        <v>45</v>
      </c>
      <c r="G30" s="50">
        <v>14</v>
      </c>
      <c r="H30" s="50">
        <v>10</v>
      </c>
      <c r="I30" s="56">
        <v>659</v>
      </c>
      <c r="J30" s="56">
        <v>592</v>
      </c>
      <c r="K30" s="56">
        <v>131</v>
      </c>
      <c r="L30" s="56">
        <v>120</v>
      </c>
      <c r="M30" s="52">
        <f>(I30/J30*100)-100</f>
        <v>11.317567567567565</v>
      </c>
      <c r="N30" s="51">
        <f>I30/H30</f>
        <v>65.9</v>
      </c>
      <c r="O30" s="60">
        <v>10</v>
      </c>
      <c r="P30" s="51">
        <v>1804</v>
      </c>
      <c r="Q30" s="51">
        <v>976</v>
      </c>
      <c r="R30" s="51">
        <v>392</v>
      </c>
      <c r="S30" s="51">
        <v>213</v>
      </c>
      <c r="T30" s="52">
        <f>(P30/Q30*100)-100</f>
        <v>84.8360655737705</v>
      </c>
      <c r="U30" s="54">
        <v>178181</v>
      </c>
      <c r="V30" s="51">
        <f>P30/O30</f>
        <v>180.4</v>
      </c>
      <c r="W30" s="54">
        <f>SUM(U30,P30)</f>
        <v>179985</v>
      </c>
      <c r="X30" s="61">
        <v>35650</v>
      </c>
      <c r="Y30" s="55">
        <f>SUM(X30,R30)</f>
        <v>36042</v>
      </c>
    </row>
    <row r="31" spans="1:25" ht="12.75">
      <c r="A31" s="47">
        <v>18</v>
      </c>
      <c r="B31" s="47">
        <v>16</v>
      </c>
      <c r="C31" s="116" t="s">
        <v>86</v>
      </c>
      <c r="D31" s="109" t="s">
        <v>86</v>
      </c>
      <c r="E31" s="49" t="s">
        <v>51</v>
      </c>
      <c r="F31" s="49" t="s">
        <v>48</v>
      </c>
      <c r="G31" s="50">
        <v>2</v>
      </c>
      <c r="H31" s="50">
        <v>9</v>
      </c>
      <c r="I31" s="59">
        <v>1060</v>
      </c>
      <c r="J31" s="59">
        <v>843</v>
      </c>
      <c r="K31" s="59">
        <v>260</v>
      </c>
      <c r="L31" s="59">
        <v>160</v>
      </c>
      <c r="M31" s="52">
        <f>(I31/J31*100)-100</f>
        <v>25.741399762752067</v>
      </c>
      <c r="N31" s="51">
        <f>I31/H31</f>
        <v>117.77777777777777</v>
      </c>
      <c r="O31" s="53">
        <v>9</v>
      </c>
      <c r="P31" s="59">
        <v>1401</v>
      </c>
      <c r="Q31" s="59">
        <v>1242</v>
      </c>
      <c r="R31" s="59">
        <v>343</v>
      </c>
      <c r="S31" s="59">
        <v>249</v>
      </c>
      <c r="T31" s="52">
        <f>(P31/Q31*100)-100</f>
        <v>12.801932367149746</v>
      </c>
      <c r="U31" s="61">
        <v>1242</v>
      </c>
      <c r="V31" s="51">
        <f>P31/O31</f>
        <v>155.66666666666666</v>
      </c>
      <c r="W31" s="54">
        <f>SUM(U31,P31)</f>
        <v>2643</v>
      </c>
      <c r="X31" s="54">
        <v>249</v>
      </c>
      <c r="Y31" s="55">
        <f>SUM(X31,R31)</f>
        <v>592</v>
      </c>
    </row>
    <row r="32" spans="1:25" ht="12.75">
      <c r="A32" s="47">
        <v>19</v>
      </c>
      <c r="B32" s="47">
        <v>19</v>
      </c>
      <c r="C32" s="48" t="s">
        <v>78</v>
      </c>
      <c r="D32" s="48" t="s">
        <v>79</v>
      </c>
      <c r="E32" s="49" t="s">
        <v>51</v>
      </c>
      <c r="F32" s="49" t="s">
        <v>55</v>
      </c>
      <c r="G32" s="50">
        <v>4</v>
      </c>
      <c r="H32" s="50">
        <v>9</v>
      </c>
      <c r="I32" s="56">
        <v>833</v>
      </c>
      <c r="J32" s="56">
        <v>508</v>
      </c>
      <c r="K32" s="51">
        <v>139</v>
      </c>
      <c r="L32" s="51">
        <v>90</v>
      </c>
      <c r="M32" s="52">
        <f>(I32/J32*100)-100</f>
        <v>63.97637795275591</v>
      </c>
      <c r="N32" s="51">
        <f>I32/H32</f>
        <v>92.55555555555556</v>
      </c>
      <c r="O32" s="60">
        <v>9</v>
      </c>
      <c r="P32" s="51">
        <v>1394</v>
      </c>
      <c r="Q32" s="51">
        <v>969</v>
      </c>
      <c r="R32" s="51">
        <v>247</v>
      </c>
      <c r="S32" s="51">
        <v>189</v>
      </c>
      <c r="T32" s="52">
        <f>(P32/Q32*100)-100</f>
        <v>43.859649122807014</v>
      </c>
      <c r="U32" s="54">
        <v>5921</v>
      </c>
      <c r="V32" s="51">
        <f>P32/O32</f>
        <v>154.88888888888889</v>
      </c>
      <c r="W32" s="54">
        <f>SUM(U32,P32)</f>
        <v>7315</v>
      </c>
      <c r="X32" s="54">
        <v>1143</v>
      </c>
      <c r="Y32" s="55">
        <f>SUM(X32,R32)</f>
        <v>1390</v>
      </c>
    </row>
    <row r="33" spans="1:25" ht="13.5" thickBot="1">
      <c r="A33" s="97">
        <v>20</v>
      </c>
      <c r="B33" s="97">
        <v>17</v>
      </c>
      <c r="C33" s="115" t="s">
        <v>59</v>
      </c>
      <c r="D33" s="115" t="s">
        <v>60</v>
      </c>
      <c r="E33" s="98" t="s">
        <v>51</v>
      </c>
      <c r="F33" s="98" t="s">
        <v>55</v>
      </c>
      <c r="G33" s="99">
        <v>6</v>
      </c>
      <c r="H33" s="99">
        <v>10</v>
      </c>
      <c r="I33" s="111">
        <v>714</v>
      </c>
      <c r="J33" s="111">
        <v>804</v>
      </c>
      <c r="K33" s="111">
        <v>121</v>
      </c>
      <c r="L33" s="111">
        <v>139</v>
      </c>
      <c r="M33" s="92">
        <f>(I33/J33*100)-100</f>
        <v>-11.194029850746261</v>
      </c>
      <c r="N33" s="51">
        <f>I33/H33</f>
        <v>71.4</v>
      </c>
      <c r="O33" s="117">
        <v>10</v>
      </c>
      <c r="P33" s="91">
        <v>1194</v>
      </c>
      <c r="Q33" s="91">
        <v>1044</v>
      </c>
      <c r="R33" s="91">
        <v>208</v>
      </c>
      <c r="S33" s="91">
        <v>185</v>
      </c>
      <c r="T33" s="92">
        <f>(P33/Q33*100)-100</f>
        <v>14.36781609195404</v>
      </c>
      <c r="U33" s="93">
        <v>20620</v>
      </c>
      <c r="V33" s="51">
        <f>P33/O33</f>
        <v>119.4</v>
      </c>
      <c r="W33" s="54">
        <f>SUM(U33,P33)</f>
        <v>21814</v>
      </c>
      <c r="X33" s="85">
        <v>3947</v>
      </c>
      <c r="Y33" s="55">
        <f>SUM(X33,R33)</f>
        <v>4155</v>
      </c>
    </row>
    <row r="34" spans="1:25" s="69" customFormat="1" ht="12.75" thickBot="1">
      <c r="A34" s="100"/>
      <c r="B34" s="101"/>
      <c r="C34" s="102" t="s">
        <v>70</v>
      </c>
      <c r="D34" s="102"/>
      <c r="E34" s="101"/>
      <c r="F34" s="101"/>
      <c r="G34" s="101"/>
      <c r="H34" s="101">
        <f>SUM(H14:H33)</f>
        <v>203</v>
      </c>
      <c r="I34" s="103">
        <f>SUM(I14:I33)</f>
        <v>127609</v>
      </c>
      <c r="J34" s="103">
        <v>37447</v>
      </c>
      <c r="K34" s="103">
        <f>SUM(K14:K33)</f>
        <v>24082</v>
      </c>
      <c r="L34" s="103">
        <v>6593</v>
      </c>
      <c r="M34" s="104">
        <f>(I34/J34*100)-100</f>
        <v>240.77229150532753</v>
      </c>
      <c r="N34" s="105">
        <f>I34/H34</f>
        <v>628.615763546798</v>
      </c>
      <c r="O34" s="101">
        <f>SUM(O14:O33)</f>
        <v>203</v>
      </c>
      <c r="P34" s="103">
        <f>SUM(P14:P33)</f>
        <v>255791</v>
      </c>
      <c r="Q34" s="103">
        <v>95409</v>
      </c>
      <c r="R34" s="103">
        <f>SUM(R14:R33)</f>
        <v>53755</v>
      </c>
      <c r="S34" s="103">
        <v>19589</v>
      </c>
      <c r="T34" s="104">
        <f>(P34/Q34*100)-100</f>
        <v>168.0994455449695</v>
      </c>
      <c r="U34" s="103">
        <f>SUM(U14:U33)</f>
        <v>956744</v>
      </c>
      <c r="V34" s="105">
        <f>P34/O34</f>
        <v>1260.0541871921182</v>
      </c>
      <c r="W34" s="106">
        <f>SUM(U34,P34)</f>
        <v>1212535</v>
      </c>
      <c r="X34" s="103">
        <f>SUM(X14:X33)</f>
        <v>187817</v>
      </c>
      <c r="Y34" s="107">
        <f>SUM(Y14:Y33)</f>
        <v>241572</v>
      </c>
    </row>
    <row r="35" spans="9:12" ht="12.75">
      <c r="I35" s="70"/>
      <c r="J35" s="70"/>
      <c r="K35" s="70"/>
      <c r="L35" s="70"/>
    </row>
    <row r="36" ht="12.75">
      <c r="Y36" s="71"/>
    </row>
    <row r="37" spans="3:5" ht="12.75">
      <c r="C37" s="70"/>
      <c r="D37" s="70"/>
      <c r="E37" s="70"/>
    </row>
    <row r="38" spans="3:5" ht="12.75">
      <c r="C38" s="70"/>
      <c r="D38" s="70"/>
      <c r="E38" s="70"/>
    </row>
    <row r="39" spans="3:6" ht="12.75">
      <c r="C39" s="70"/>
      <c r="D39" s="70"/>
      <c r="E39" s="70"/>
      <c r="F39" s="70"/>
    </row>
    <row r="40" spans="3:6" ht="12.75">
      <c r="C40" s="70"/>
      <c r="D40" s="70"/>
      <c r="E40" s="70"/>
      <c r="F40" s="7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2" t="str">
        <f>'WEEKLY COMPETITIVE REPORT'!K4</f>
        <v>24 - Oct</v>
      </c>
      <c r="L4" s="12"/>
      <c r="M4" s="13" t="str">
        <f>'WEEKLY COMPETITIVE REPORT'!M4</f>
        <v>26 - Oct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3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4" t="str">
        <f>'WEEKLY COMPETITIVE REPORT'!K5</f>
        <v>23 - Oct</v>
      </c>
      <c r="L5" s="22"/>
      <c r="M5" s="23" t="str">
        <f>'WEEKLY COMPETITIVE REPORT'!M5</f>
        <v>29 - Oct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43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41942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71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72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5">
        <v>1</v>
      </c>
      <c r="B14" s="48" t="str">
        <f>'WEEKLY COMPETITIVE REPORT'!B14</f>
        <v>New</v>
      </c>
      <c r="C14" s="48" t="str">
        <f>'WEEKLY COMPETITIVE REPORT'!C14</f>
        <v>MAYA THE BEE</v>
      </c>
      <c r="D14" s="48" t="str">
        <f>'WEEKLY COMPETITIVE REPORT'!D14</f>
        <v>ČEBELICA MAJA</v>
      </c>
      <c r="E14" s="48" t="str">
        <f>'WEEKLY COMPETITIVE REPORT'!E14</f>
        <v>IND</v>
      </c>
      <c r="F14" s="48" t="str">
        <f>'WEEKLY COMPETITIVE REPORT'!F14</f>
        <v>Karantanija</v>
      </c>
      <c r="G14" s="50">
        <f>'WEEKLY COMPETITIVE REPORT'!G14</f>
        <v>1</v>
      </c>
      <c r="H14" s="50">
        <f>'WEEKLY COMPETITIVE REPORT'!H14</f>
        <v>17</v>
      </c>
      <c r="I14" s="51">
        <f>'WEEKLY COMPETITIVE REPORT'!I14/Y4</f>
        <v>55776.139410187665</v>
      </c>
      <c r="J14" s="51">
        <f>'WEEKLY COMPETITIVE REPORT'!J14/Y4</f>
        <v>0</v>
      </c>
      <c r="K14" s="59">
        <f>'WEEKLY COMPETITIVE REPORT'!K14</f>
        <v>7354</v>
      </c>
      <c r="L14" s="59">
        <f>'WEEKLY COMPETITIVE REPORT'!L14</f>
        <v>0</v>
      </c>
      <c r="M14" s="52">
        <f>'WEEKLY COMPETITIVE REPORT'!M14</f>
        <v>0</v>
      </c>
      <c r="N14" s="51">
        <f aca="true" t="shared" si="0" ref="N14:N20">I14/H14</f>
        <v>3280.9493770698627</v>
      </c>
      <c r="O14" s="50">
        <f>'WEEKLY COMPETITIVE REPORT'!O14</f>
        <v>17</v>
      </c>
      <c r="P14" s="51">
        <f>'WEEKLY COMPETITIVE REPORT'!P14/Y4</f>
        <v>121537.53351206434</v>
      </c>
      <c r="Q14" s="51">
        <f>'WEEKLY COMPETITIVE REPORT'!Q14/Y4</f>
        <v>0</v>
      </c>
      <c r="R14" s="59">
        <f>'WEEKLY COMPETITIVE REPORT'!R14</f>
        <v>18102</v>
      </c>
      <c r="S14" s="59">
        <f>'WEEKLY COMPETITIVE REPORT'!S14</f>
        <v>0</v>
      </c>
      <c r="T14" s="52">
        <f>'WEEKLY COMPETITIVE REPORT'!T14</f>
        <v>0</v>
      </c>
      <c r="U14" s="51">
        <f>'WEEKLY COMPETITIVE REPORT'!U14/Y4</f>
        <v>8348.5254691689</v>
      </c>
      <c r="V14" s="51">
        <f aca="true" t="shared" si="1" ref="V14:V20">P14/O14</f>
        <v>7149.266677180255</v>
      </c>
      <c r="W14" s="76">
        <f aca="true" t="shared" si="2" ref="W14:W20">P14+U14</f>
        <v>129886.05898123325</v>
      </c>
      <c r="X14" s="59">
        <f>'WEEKLY COMPETITIVE REPORT'!X14</f>
        <v>1143</v>
      </c>
      <c r="Y14" s="77">
        <f>'WEEKLY COMPETITIVE REPORT'!Y14</f>
        <v>19245</v>
      </c>
    </row>
    <row r="15" spans="1:25" ht="12.75">
      <c r="A15" s="75">
        <v>2</v>
      </c>
      <c r="B15" s="48" t="str">
        <f>'WEEKLY COMPETITIVE REPORT'!B15</f>
        <v>New</v>
      </c>
      <c r="C15" s="48" t="str">
        <f>'WEEKLY COMPETITIVE REPORT'!C15</f>
        <v>VLOGA ZA EMO</v>
      </c>
      <c r="D15" s="48" t="str">
        <f>'WEEKLY COMPETITIVE REPORT'!D15</f>
        <v>VLOGA ZA EMO</v>
      </c>
      <c r="E15" s="48" t="str">
        <f>'WEEKLY COMPETITIVE REPORT'!E15</f>
        <v>DOM</v>
      </c>
      <c r="F15" s="48" t="str">
        <f>'WEEKLY COMPETITIVE REPORT'!F15</f>
        <v>Constantin Film</v>
      </c>
      <c r="G15" s="50">
        <f>'WEEKLY COMPETITIVE REPORT'!G15</f>
        <v>1</v>
      </c>
      <c r="H15" s="50">
        <f>'WEEKLY COMPETITIVE REPORT'!H15</f>
        <v>10</v>
      </c>
      <c r="I15" s="51">
        <f>'WEEKLY COMPETITIVE REPORT'!I15/Y4</f>
        <v>23353.88739946381</v>
      </c>
      <c r="J15" s="51">
        <f>'WEEKLY COMPETITIVE REPORT'!J15/Y4</f>
        <v>0</v>
      </c>
      <c r="K15" s="59">
        <f>'WEEKLY COMPETITIVE REPORT'!K15</f>
        <v>4139</v>
      </c>
      <c r="L15" s="59">
        <f>'WEEKLY COMPETITIVE REPORT'!L15</f>
        <v>0</v>
      </c>
      <c r="M15" s="52">
        <f>'WEEKLY COMPETITIVE REPORT'!M15</f>
        <v>0</v>
      </c>
      <c r="N15" s="51">
        <f t="shared" si="0"/>
        <v>2335.388739946381</v>
      </c>
      <c r="O15" s="50">
        <f>'WEEKLY COMPETITIVE REPORT'!O15</f>
        <v>10</v>
      </c>
      <c r="P15" s="51">
        <f>'WEEKLY COMPETITIVE REPORT'!P15/Y4</f>
        <v>56816.35388739946</v>
      </c>
      <c r="Q15" s="51">
        <f>'WEEKLY COMPETITIVE REPORT'!Q15/Y4</f>
        <v>0</v>
      </c>
      <c r="R15" s="59">
        <f>'WEEKLY COMPETITIVE REPORT'!R15</f>
        <v>10641</v>
      </c>
      <c r="S15" s="59">
        <f>'WEEKLY COMPETITIVE REPORT'!S15</f>
        <v>0</v>
      </c>
      <c r="T15" s="52">
        <f>'WEEKLY COMPETITIVE REPORT'!T15</f>
        <v>0</v>
      </c>
      <c r="U15" s="51">
        <f>'WEEKLY COMPETITIVE REPORT'!U15/Y4</f>
        <v>0</v>
      </c>
      <c r="V15" s="51">
        <f t="shared" si="1"/>
        <v>5681.635388739946</v>
      </c>
      <c r="W15" s="76">
        <f t="shared" si="2"/>
        <v>56816.35388739946</v>
      </c>
      <c r="X15" s="59">
        <f>'WEEKLY COMPETITIVE REPORT'!X15</f>
        <v>0</v>
      </c>
      <c r="Y15" s="77">
        <f>'WEEKLY COMPETITIVE REPORT'!Y15</f>
        <v>10641</v>
      </c>
    </row>
    <row r="16" spans="1:25" ht="12.75">
      <c r="A16" s="75">
        <v>3</v>
      </c>
      <c r="B16" s="48" t="str">
        <f>'WEEKLY COMPETITIVE REPORT'!B16</f>
        <v>New</v>
      </c>
      <c r="C16" s="48" t="str">
        <f>'WEEKLY COMPETITIVE REPORT'!C16</f>
        <v>OUIJA</v>
      </c>
      <c r="D16" s="48" t="str">
        <f>'WEEKLY COMPETITIVE REPORT'!D16</f>
        <v>OUIJA</v>
      </c>
      <c r="E16" s="48" t="str">
        <f>'WEEKLY COMPETITIVE REPORT'!E16</f>
        <v>UNI</v>
      </c>
      <c r="F16" s="48" t="str">
        <f>'WEEKLY COMPETITIVE REPORT'!F16</f>
        <v>Karantanija</v>
      </c>
      <c r="G16" s="50">
        <f>'WEEKLY COMPETITIVE REPORT'!G16</f>
        <v>1</v>
      </c>
      <c r="H16" s="50">
        <f>'WEEKLY COMPETITIVE REPORT'!H16</f>
        <v>9</v>
      </c>
      <c r="I16" s="51">
        <f>'WEEKLY COMPETITIVE REPORT'!I16/Y4</f>
        <v>16875.33512064343</v>
      </c>
      <c r="J16" s="51">
        <f>'WEEKLY COMPETITIVE REPORT'!J16/Y4</f>
        <v>0</v>
      </c>
      <c r="K16" s="59">
        <f>'WEEKLY COMPETITIVE REPORT'!K16</f>
        <v>2268</v>
      </c>
      <c r="L16" s="59">
        <f>'WEEKLY COMPETITIVE REPORT'!L16</f>
        <v>0</v>
      </c>
      <c r="M16" s="52">
        <f>'WEEKLY COMPETITIVE REPORT'!M16</f>
        <v>0</v>
      </c>
      <c r="N16" s="51">
        <f t="shared" si="0"/>
        <v>1875.037235627048</v>
      </c>
      <c r="O16" s="50">
        <f>'WEEKLY COMPETITIVE REPORT'!O16</f>
        <v>9</v>
      </c>
      <c r="P16" s="51">
        <f>'WEEKLY COMPETITIVE REPORT'!P16/Y4</f>
        <v>34202.41286863271</v>
      </c>
      <c r="Q16" s="51">
        <f>'WEEKLY COMPETITIVE REPORT'!Q16/Y4</f>
        <v>0</v>
      </c>
      <c r="R16" s="59">
        <f>'WEEKLY COMPETITIVE REPORT'!R16</f>
        <v>5262</v>
      </c>
      <c r="S16" s="59">
        <f>'WEEKLY COMPETITIVE REPORT'!S16</f>
        <v>0</v>
      </c>
      <c r="T16" s="52">
        <f>'WEEKLY COMPETITIVE REPORT'!T16</f>
        <v>0</v>
      </c>
      <c r="U16" s="51">
        <f>'WEEKLY COMPETITIVE REPORT'!U16/Y4</f>
        <v>0</v>
      </c>
      <c r="V16" s="51">
        <f t="shared" si="1"/>
        <v>3800.2680965147456</v>
      </c>
      <c r="W16" s="76">
        <f t="shared" si="2"/>
        <v>34202.41286863271</v>
      </c>
      <c r="X16" s="59">
        <f>'WEEKLY COMPETITIVE REPORT'!X16</f>
        <v>0</v>
      </c>
      <c r="Y16" s="77">
        <f>'WEEKLY COMPETITIVE REPORT'!Y16</f>
        <v>5262</v>
      </c>
    </row>
    <row r="17" spans="1:25" ht="12.75">
      <c r="A17" s="75">
        <v>4</v>
      </c>
      <c r="B17" s="48">
        <f>'WEEKLY COMPETITIVE REPORT'!B17</f>
        <v>1</v>
      </c>
      <c r="C17" s="48" t="str">
        <f>'WEEKLY COMPETITIVE REPORT'!C17</f>
        <v>DRACULA UNTOLD</v>
      </c>
      <c r="D17" s="48" t="str">
        <f>'WEEKLY COMPETITIVE REPORT'!D17</f>
        <v>DRAKULA SKRITA ZGODBA</v>
      </c>
      <c r="E17" s="48" t="str">
        <f>'WEEKLY COMPETITIVE REPORT'!E17</f>
        <v>UNI</v>
      </c>
      <c r="F17" s="48" t="str">
        <f>'WEEKLY COMPETITIVE REPORT'!F17</f>
        <v>Karantanija</v>
      </c>
      <c r="G17" s="50">
        <f>'WEEKLY COMPETITIVE REPORT'!G17</f>
        <v>4</v>
      </c>
      <c r="H17" s="50">
        <f>'WEEKLY COMPETITIVE REPORT'!H17</f>
        <v>9</v>
      </c>
      <c r="I17" s="51">
        <f>'WEEKLY COMPETITIVE REPORT'!I17/Y4</f>
        <v>14667.560321715819</v>
      </c>
      <c r="J17" s="51">
        <f>'WEEKLY COMPETITIVE REPORT'!J17/Y4</f>
        <v>16768.09651474531</v>
      </c>
      <c r="K17" s="59">
        <f>'WEEKLY COMPETITIVE REPORT'!K17</f>
        <v>1954</v>
      </c>
      <c r="L17" s="59">
        <f>'WEEKLY COMPETITIVE REPORT'!L17</f>
        <v>2227</v>
      </c>
      <c r="M17" s="52">
        <f>'WEEKLY COMPETITIVE REPORT'!M17</f>
        <v>-12.526980573986734</v>
      </c>
      <c r="N17" s="51">
        <f t="shared" si="0"/>
        <v>1629.728924635091</v>
      </c>
      <c r="O17" s="50">
        <f>'WEEKLY COMPETITIVE REPORT'!O17</f>
        <v>9</v>
      </c>
      <c r="P17" s="51">
        <f>'WEEKLY COMPETITIVE REPORT'!P17/Y4</f>
        <v>25148.793565683645</v>
      </c>
      <c r="Q17" s="51">
        <f>'WEEKLY COMPETITIVE REPORT'!Q17/Y4</f>
        <v>22361.930294906168</v>
      </c>
      <c r="R17" s="59">
        <f>'WEEKLY COMPETITIVE REPORT'!R17</f>
        <v>3753</v>
      </c>
      <c r="S17" s="59">
        <f>'WEEKLY COMPETITIVE REPORT'!S17</f>
        <v>3150</v>
      </c>
      <c r="T17" s="52">
        <f>'WEEKLY COMPETITIVE REPORT'!T17</f>
        <v>12.462534468289178</v>
      </c>
      <c r="U17" s="51">
        <f>'WEEKLY COMPETITIVE REPORT'!U17/Y4</f>
        <v>97828.41823056301</v>
      </c>
      <c r="V17" s="51">
        <f t="shared" si="1"/>
        <v>2794.3103961870715</v>
      </c>
      <c r="W17" s="76">
        <f t="shared" si="2"/>
        <v>122977.21179624666</v>
      </c>
      <c r="X17" s="59">
        <f>'WEEKLY COMPETITIVE REPORT'!X17</f>
        <v>14000</v>
      </c>
      <c r="Y17" s="77">
        <f>'WEEKLY COMPETITIVE REPORT'!Y17</f>
        <v>17753</v>
      </c>
    </row>
    <row r="18" spans="1:25" ht="13.5" customHeight="1">
      <c r="A18" s="75">
        <v>5</v>
      </c>
      <c r="B18" s="48">
        <f>'WEEKLY COMPETITIVE REPORT'!B18</f>
        <v>2</v>
      </c>
      <c r="C18" s="48" t="str">
        <f>'WEEKLY COMPETITIVE REPORT'!C18</f>
        <v>MAZE RUNNER</v>
      </c>
      <c r="D18" s="48" t="str">
        <f>'WEEKLY COMPETITIVE REPORT'!D18</f>
        <v>LABIRINT</v>
      </c>
      <c r="E18" s="48" t="str">
        <f>'WEEKLY COMPETITIVE REPORT'!E18</f>
        <v>FOX</v>
      </c>
      <c r="F18" s="48" t="str">
        <f>'WEEKLY COMPETITIVE REPORT'!F18</f>
        <v>Blitz</v>
      </c>
      <c r="G18" s="50">
        <f>'WEEKLY COMPETITIVE REPORT'!G18</f>
        <v>3</v>
      </c>
      <c r="H18" s="50">
        <f>'WEEKLY COMPETITIVE REPORT'!H18</f>
        <v>6</v>
      </c>
      <c r="I18" s="51">
        <f>'WEEKLY COMPETITIVE REPORT'!I18/Y4</f>
        <v>12483.91420911528</v>
      </c>
      <c r="J18" s="51">
        <f>'WEEKLY COMPETITIVE REPORT'!J18/Y4</f>
        <v>11489.276139410187</v>
      </c>
      <c r="K18" s="59">
        <f>'WEEKLY COMPETITIVE REPORT'!K18</f>
        <v>1696</v>
      </c>
      <c r="L18" s="59">
        <f>'WEEKLY COMPETITIVE REPORT'!L18</f>
        <v>1506</v>
      </c>
      <c r="M18" s="52">
        <f>'WEEKLY COMPETITIVE REPORT'!M18</f>
        <v>8.657099521642749</v>
      </c>
      <c r="N18" s="51">
        <f t="shared" si="0"/>
        <v>2080.6523681858803</v>
      </c>
      <c r="O18" s="50">
        <f>'WEEKLY COMPETITIVE REPORT'!O18</f>
        <v>6</v>
      </c>
      <c r="P18" s="51">
        <f>'WEEKLY COMPETITIVE REPORT'!P18/Y4</f>
        <v>23167.560321715817</v>
      </c>
      <c r="Q18" s="51">
        <f>'WEEKLY COMPETITIVE REPORT'!Q18/Y4</f>
        <v>16391.420911528152</v>
      </c>
      <c r="R18" s="59">
        <f>'WEEKLY COMPETITIVE REPORT'!R18</f>
        <v>3643</v>
      </c>
      <c r="S18" s="59">
        <f>'WEEKLY COMPETITIVE REPORT'!S18</f>
        <v>2434</v>
      </c>
      <c r="T18" s="52">
        <f>'WEEKLY COMPETITIVE REPORT'!T18</f>
        <v>41.33954857703631</v>
      </c>
      <c r="U18" s="51">
        <f>'WEEKLY COMPETITIVE REPORT'!U18/Y4</f>
        <v>31961.12600536193</v>
      </c>
      <c r="V18" s="51">
        <f t="shared" si="1"/>
        <v>3861.2600536193027</v>
      </c>
      <c r="W18" s="76">
        <f t="shared" si="2"/>
        <v>55128.68632707775</v>
      </c>
      <c r="X18" s="59">
        <f>'WEEKLY COMPETITIVE REPORT'!X18</f>
        <v>4627</v>
      </c>
      <c r="Y18" s="77">
        <f>'WEEKLY COMPETITIVE REPORT'!Y18</f>
        <v>8270</v>
      </c>
    </row>
    <row r="19" spans="1:25" ht="12.75">
      <c r="A19" s="75">
        <v>6</v>
      </c>
      <c r="B19" s="48">
        <f>'WEEKLY COMPETITIVE REPORT'!B19</f>
        <v>3</v>
      </c>
      <c r="C19" s="48" t="str">
        <f>'WEEKLY COMPETITIVE REPORT'!C19</f>
        <v>GONE GIRL</v>
      </c>
      <c r="D19" s="48" t="str">
        <f>'WEEKLY COMPETITIVE REPORT'!D19</f>
        <v>NI JE VEČ</v>
      </c>
      <c r="E19" s="48" t="str">
        <f>'WEEKLY COMPETITIVE REPORT'!E19</f>
        <v>FOX</v>
      </c>
      <c r="F19" s="48" t="str">
        <f>'WEEKLY COMPETITIVE REPORT'!F19</f>
        <v>Blitz</v>
      </c>
      <c r="G19" s="50">
        <f>'WEEKLY COMPETITIVE REPORT'!G19</f>
        <v>4</v>
      </c>
      <c r="H19" s="50">
        <f>'WEEKLY COMPETITIVE REPORT'!H19</f>
        <v>8</v>
      </c>
      <c r="I19" s="51">
        <f>'WEEKLY COMPETITIVE REPORT'!I19/Y4</f>
        <v>11449.061662198392</v>
      </c>
      <c r="J19" s="51">
        <f>'WEEKLY COMPETITIVE REPORT'!J19/Y4</f>
        <v>8568.364611260055</v>
      </c>
      <c r="K19" s="59">
        <f>'WEEKLY COMPETITIVE REPORT'!K19</f>
        <v>1614</v>
      </c>
      <c r="L19" s="59">
        <f>'WEEKLY COMPETITIVE REPORT'!L19</f>
        <v>1133</v>
      </c>
      <c r="M19" s="52">
        <f>'WEEKLY COMPETITIVE REPORT'!M19</f>
        <v>33.62015018773468</v>
      </c>
      <c r="N19" s="51">
        <f t="shared" si="0"/>
        <v>1431.132707774799</v>
      </c>
      <c r="O19" s="50">
        <f>'WEEKLY COMPETITIVE REPORT'!O19</f>
        <v>8</v>
      </c>
      <c r="P19" s="51">
        <f>'WEEKLY COMPETITIVE REPORT'!P19/Y4</f>
        <v>16360.58981233244</v>
      </c>
      <c r="Q19" s="51">
        <f>'WEEKLY COMPETITIVE REPORT'!Q19/Y4</f>
        <v>12844.504021447721</v>
      </c>
      <c r="R19" s="59">
        <f>'WEEKLY COMPETITIVE REPORT'!R19</f>
        <v>2424</v>
      </c>
      <c r="S19" s="59">
        <f>'WEEKLY COMPETITIVE REPORT'!S19</f>
        <v>1824</v>
      </c>
      <c r="T19" s="52">
        <f>'WEEKLY COMPETITIVE REPORT'!T19</f>
        <v>27.374243372991018</v>
      </c>
      <c r="U19" s="51">
        <f>'WEEKLY COMPETITIVE REPORT'!U19/Y4</f>
        <v>46660.85790884719</v>
      </c>
      <c r="V19" s="51">
        <f t="shared" si="1"/>
        <v>2045.073726541555</v>
      </c>
      <c r="W19" s="76">
        <f t="shared" si="2"/>
        <v>63021.44772117963</v>
      </c>
      <c r="X19" s="59">
        <f>'WEEKLY COMPETITIVE REPORT'!X19</f>
        <v>6746</v>
      </c>
      <c r="Y19" s="77">
        <f>'WEEKLY COMPETITIVE REPORT'!Y19</f>
        <v>9170</v>
      </c>
    </row>
    <row r="20" spans="1:25" ht="12.75">
      <c r="A20" s="47">
        <v>7</v>
      </c>
      <c r="B20" s="48">
        <f>'WEEKLY COMPETITIVE REPORT'!B20</f>
        <v>5</v>
      </c>
      <c r="C20" s="48" t="str">
        <f>'WEEKLY COMPETITIVE REPORT'!C20</f>
        <v>EQUALIZER</v>
      </c>
      <c r="D20" s="48" t="str">
        <f>'WEEKLY COMPETITIVE REPORT'!D20</f>
        <v>PRAVIČNIK</v>
      </c>
      <c r="E20" s="48" t="str">
        <f>'WEEKLY COMPETITIVE REPORT'!E20</f>
        <v>SONY</v>
      </c>
      <c r="F20" s="48" t="str">
        <f>'WEEKLY COMPETITIVE REPORT'!F20</f>
        <v>CF</v>
      </c>
      <c r="G20" s="50">
        <f>'WEEKLY COMPETITIVE REPORT'!G20</f>
        <v>5</v>
      </c>
      <c r="H20" s="50">
        <f>'WEEKLY COMPETITIVE REPORT'!H20</f>
        <v>9</v>
      </c>
      <c r="I20" s="51">
        <f>'WEEKLY COMPETITIVE REPORT'!I20/Y4</f>
        <v>5907.506702412868</v>
      </c>
      <c r="J20" s="51">
        <f>'WEEKLY COMPETITIVE REPORT'!J20/Y4</f>
        <v>6097.855227882038</v>
      </c>
      <c r="K20" s="59">
        <f>'WEEKLY COMPETITIVE REPORT'!K20</f>
        <v>719</v>
      </c>
      <c r="L20" s="59">
        <f>'WEEKLY COMPETITIVE REPORT'!L20</f>
        <v>746</v>
      </c>
      <c r="M20" s="52">
        <f>'WEEKLY COMPETITIVE REPORT'!M20</f>
        <v>-3.1215651791602568</v>
      </c>
      <c r="N20" s="51">
        <f t="shared" si="0"/>
        <v>656.3896336014299</v>
      </c>
      <c r="O20" s="50">
        <f>'WEEKLY COMPETITIVE REPORT'!O20</f>
        <v>9</v>
      </c>
      <c r="P20" s="51">
        <f>'WEEKLY COMPETITIVE REPORT'!P20/Y4</f>
        <v>9004.02144772118</v>
      </c>
      <c r="Q20" s="51">
        <f>'WEEKLY COMPETITIVE REPORT'!Q20/Y4</f>
        <v>8305.630026809651</v>
      </c>
      <c r="R20" s="59">
        <f>'WEEKLY COMPETITIVE REPORT'!R20</f>
        <v>1177</v>
      </c>
      <c r="S20" s="59">
        <f>'WEEKLY COMPETITIVE REPORT'!S20</f>
        <v>1069</v>
      </c>
      <c r="T20" s="52">
        <f>'WEEKLY COMPETITIVE REPORT'!T20</f>
        <v>8.408650742414466</v>
      </c>
      <c r="U20" s="51">
        <f>'WEEKLY COMPETITIVE REPORT'!U20/Y4</f>
        <v>64896.78284182306</v>
      </c>
      <c r="V20" s="51">
        <f t="shared" si="1"/>
        <v>1000.4468275245755</v>
      </c>
      <c r="W20" s="76">
        <f t="shared" si="2"/>
        <v>73900.80428954423</v>
      </c>
      <c r="X20" s="59">
        <f>'WEEKLY COMPETITIVE REPORT'!X20</f>
        <v>8731</v>
      </c>
      <c r="Y20" s="77">
        <f>'WEEKLY COMPETITIVE REPORT'!Y20</f>
        <v>9908</v>
      </c>
    </row>
    <row r="21" spans="1:25" ht="12.75">
      <c r="A21" s="75">
        <v>8</v>
      </c>
      <c r="B21" s="48">
        <f>'WEEKLY COMPETITIVE REPORT'!B21</f>
        <v>4</v>
      </c>
      <c r="C21" s="48" t="str">
        <f>'WEEKLY COMPETITIVE REPORT'!C21</f>
        <v>A WALK AMONG THE TOMBSTONES</v>
      </c>
      <c r="D21" s="48" t="str">
        <f>'WEEKLY COMPETITIVE REPORT'!D21</f>
        <v>SPREHOD MED NAGROBNIKI</v>
      </c>
      <c r="E21" s="48" t="str">
        <f>'WEEKLY COMPETITIVE REPORT'!E21</f>
        <v>IND</v>
      </c>
      <c r="F21" s="48" t="str">
        <f>'WEEKLY COMPETITIVE REPORT'!F21</f>
        <v>Cinemania</v>
      </c>
      <c r="G21" s="50">
        <f>'WEEKLY COMPETITIVE REPORT'!G21</f>
        <v>2</v>
      </c>
      <c r="H21" s="50">
        <f>'WEEKLY COMPETITIVE REPORT'!H21</f>
        <v>9</v>
      </c>
      <c r="I21" s="51">
        <f>'WEEKLY COMPETITIVE REPORT'!I21/Y4</f>
        <v>5428.954423592493</v>
      </c>
      <c r="J21" s="51">
        <f>'WEEKLY COMPETITIVE REPORT'!J21/Y4</f>
        <v>6028.150134048257</v>
      </c>
      <c r="K21" s="59">
        <f>'WEEKLY COMPETITIVE REPORT'!K21</f>
        <v>705</v>
      </c>
      <c r="L21" s="59">
        <f>'WEEKLY COMPETITIVE REPORT'!L21</f>
        <v>789</v>
      </c>
      <c r="M21" s="52">
        <f>'WEEKLY COMPETITIVE REPORT'!M21</f>
        <v>-9.939959973315553</v>
      </c>
      <c r="N21" s="51">
        <f aca="true" t="shared" si="3" ref="N21:N33">I21/H21</f>
        <v>603.2171581769437</v>
      </c>
      <c r="O21" s="50">
        <f>'WEEKLY COMPETITIVE REPORT'!O21</f>
        <v>9</v>
      </c>
      <c r="P21" s="51">
        <f>'WEEKLY COMPETITIVE REPORT'!P21/Y4</f>
        <v>8398.123324396784</v>
      </c>
      <c r="Q21" s="51">
        <f>'WEEKLY COMPETITIVE REPORT'!Q21/Y4</f>
        <v>8867.292225201072</v>
      </c>
      <c r="R21" s="59">
        <f>'WEEKLY COMPETITIVE REPORT'!R21</f>
        <v>1205</v>
      </c>
      <c r="S21" s="59">
        <f>'WEEKLY COMPETITIVE REPORT'!S21</f>
        <v>1267</v>
      </c>
      <c r="T21" s="52">
        <f>'WEEKLY COMPETITIVE REPORT'!T21</f>
        <v>-5.291005291005291</v>
      </c>
      <c r="U21" s="51">
        <f>'WEEKLY COMPETITIVE REPORT'!U21/Y4</f>
        <v>8867.292225201072</v>
      </c>
      <c r="V21" s="51">
        <f aca="true" t="shared" si="4" ref="V21:V33">P21/O21</f>
        <v>933.1248138218648</v>
      </c>
      <c r="W21" s="76">
        <f aca="true" t="shared" si="5" ref="W21:W33">P21+U21</f>
        <v>17265.415549597856</v>
      </c>
      <c r="X21" s="59">
        <f>'WEEKLY COMPETITIVE REPORT'!X21</f>
        <v>1267</v>
      </c>
      <c r="Y21" s="77">
        <f>'WEEKLY COMPETITIVE REPORT'!Y21</f>
        <v>2472</v>
      </c>
    </row>
    <row r="22" spans="1:25" ht="12.75">
      <c r="A22" s="75">
        <v>9</v>
      </c>
      <c r="B22" s="48">
        <f>'WEEKLY COMPETITIVE REPORT'!B22</f>
        <v>7</v>
      </c>
      <c r="C22" s="48" t="str">
        <f>'WEEKLY COMPETITIVE REPORT'!C22</f>
        <v>LUCY</v>
      </c>
      <c r="D22" s="48" t="str">
        <f>'WEEKLY COMPETITIVE REPORT'!D22</f>
        <v>LUCY</v>
      </c>
      <c r="E22" s="48" t="str">
        <f>'WEEKLY COMPETITIVE REPORT'!E22</f>
        <v>UNI</v>
      </c>
      <c r="F22" s="48" t="str">
        <f>'WEEKLY COMPETITIVE REPORT'!F22</f>
        <v>Karantanija</v>
      </c>
      <c r="G22" s="50">
        <f>'WEEKLY COMPETITIVE REPORT'!G22</f>
        <v>10</v>
      </c>
      <c r="H22" s="50">
        <f>'WEEKLY COMPETITIVE REPORT'!H22</f>
        <v>10</v>
      </c>
      <c r="I22" s="51">
        <f>'WEEKLY COMPETITIVE REPORT'!I22/Y4</f>
        <v>4223.860589812332</v>
      </c>
      <c r="J22" s="51">
        <f>'WEEKLY COMPETITIVE REPORT'!J22/Y4</f>
        <v>4217.1581769437</v>
      </c>
      <c r="K22" s="59">
        <f>'WEEKLY COMPETITIVE REPORT'!K22</f>
        <v>577</v>
      </c>
      <c r="L22" s="59">
        <f>'WEEKLY COMPETITIVE REPORT'!L22</f>
        <v>571</v>
      </c>
      <c r="M22" s="52">
        <f>'WEEKLY COMPETITIVE REPORT'!M22</f>
        <v>0.15893197711378093</v>
      </c>
      <c r="N22" s="51">
        <f t="shared" si="3"/>
        <v>422.38605898123325</v>
      </c>
      <c r="O22" s="50">
        <f>'WEEKLY COMPETITIVE REPORT'!O22</f>
        <v>10</v>
      </c>
      <c r="P22" s="51">
        <f>'WEEKLY COMPETITIVE REPORT'!P22/Y4</f>
        <v>7772.117962466488</v>
      </c>
      <c r="Q22" s="51">
        <f>'WEEKLY COMPETITIVE REPORT'!Q22/Y4</f>
        <v>5746.648793565683</v>
      </c>
      <c r="R22" s="59">
        <f>'WEEKLY COMPETITIVE REPORT'!R22</f>
        <v>1175</v>
      </c>
      <c r="S22" s="59">
        <f>'WEEKLY COMPETITIVE REPORT'!S22</f>
        <v>830</v>
      </c>
      <c r="T22" s="52">
        <f>'WEEKLY COMPETITIVE REPORT'!T22</f>
        <v>35.246092838815</v>
      </c>
      <c r="U22" s="51">
        <f>'WEEKLY COMPETITIVE REPORT'!U22/Y4</f>
        <v>251561.66219839142</v>
      </c>
      <c r="V22" s="51">
        <f t="shared" si="4"/>
        <v>777.2117962466489</v>
      </c>
      <c r="W22" s="76">
        <f t="shared" si="5"/>
        <v>259333.78016085792</v>
      </c>
      <c r="X22" s="59">
        <f>'WEEKLY COMPETITIVE REPORT'!X22</f>
        <v>36390</v>
      </c>
      <c r="Y22" s="77">
        <f>'WEEKLY COMPETITIVE REPORT'!Y22</f>
        <v>37565</v>
      </c>
    </row>
    <row r="23" spans="1:25" ht="12.75">
      <c r="A23" s="75">
        <v>10</v>
      </c>
      <c r="B23" s="48">
        <f>'WEEKLY COMPETITIVE REPORT'!B23</f>
        <v>6</v>
      </c>
      <c r="C23" s="48" t="str">
        <f>'WEEKLY COMPETITIVE REPORT'!C23</f>
        <v>THE HUNDRED YEAR OLD MAN WHO CLIMBED OUT THE WINDOW AND DISAPEARED</v>
      </c>
      <c r="D23" s="48" t="str">
        <f>'WEEKLY COMPETITIVE REPORT'!D23</f>
        <v>STOLETNIK, KI JE ZLEZEL SKOZI OKNO IN IZGINIL</v>
      </c>
      <c r="E23" s="48" t="str">
        <f>'WEEKLY COMPETITIVE REPORT'!E23</f>
        <v>IND</v>
      </c>
      <c r="F23" s="48" t="str">
        <f>'WEEKLY COMPETITIVE REPORT'!F23</f>
        <v>Cinemania</v>
      </c>
      <c r="G23" s="50">
        <f>'WEEKLY COMPETITIVE REPORT'!G23</f>
        <v>3</v>
      </c>
      <c r="H23" s="50">
        <f>'WEEKLY COMPETITIVE REPORT'!H23</f>
        <v>10</v>
      </c>
      <c r="I23" s="51">
        <f>'WEEKLY COMPETITIVE REPORT'!I23/Y4</f>
        <v>4029.490616621984</v>
      </c>
      <c r="J23" s="51">
        <f>'WEEKLY COMPETITIVE REPORT'!J23/Y4</f>
        <v>4936.997319034853</v>
      </c>
      <c r="K23" s="59">
        <f>'WEEKLY COMPETITIVE REPORT'!K23</f>
        <v>573</v>
      </c>
      <c r="L23" s="59">
        <f>'WEEKLY COMPETITIVE REPORT'!L23</f>
        <v>746</v>
      </c>
      <c r="M23" s="52">
        <f>'WEEKLY COMPETITIVE REPORT'!M23</f>
        <v>-18.381754004887313</v>
      </c>
      <c r="N23" s="51">
        <f t="shared" si="3"/>
        <v>402.9490616621984</v>
      </c>
      <c r="O23" s="50">
        <f>'WEEKLY COMPETITIVE REPORT'!O23</f>
        <v>10</v>
      </c>
      <c r="P23" s="51">
        <f>'WEEKLY COMPETITIVE REPORT'!P23/Y4</f>
        <v>7294.906166219839</v>
      </c>
      <c r="Q23" s="51">
        <f>'WEEKLY COMPETITIVE REPORT'!Q23/Y4</f>
        <v>7001.340482573726</v>
      </c>
      <c r="R23" s="59">
        <f>'WEEKLY COMPETITIVE REPORT'!R23</f>
        <v>1089</v>
      </c>
      <c r="S23" s="59">
        <f>'WEEKLY COMPETITIVE REPORT'!S23</f>
        <v>1082</v>
      </c>
      <c r="T23" s="52">
        <f>'WEEKLY COMPETITIVE REPORT'!T23</f>
        <v>4.1929925330270095</v>
      </c>
      <c r="U23" s="51">
        <f>'WEEKLY COMPETITIVE REPORT'!U23/Y4</f>
        <v>15068.364611260055</v>
      </c>
      <c r="V23" s="51">
        <f t="shared" si="4"/>
        <v>729.4906166219839</v>
      </c>
      <c r="W23" s="76">
        <f t="shared" si="5"/>
        <v>22363.270777479895</v>
      </c>
      <c r="X23" s="59">
        <f>'WEEKLY COMPETITIVE REPORT'!X23</f>
        <v>2267</v>
      </c>
      <c r="Y23" s="77">
        <f>'WEEKLY COMPETITIVE REPORT'!Y23</f>
        <v>3356</v>
      </c>
    </row>
    <row r="24" spans="1:25" ht="12.75">
      <c r="A24" s="75">
        <v>11</v>
      </c>
      <c r="B24" s="48">
        <f>'WEEKLY COMPETITIVE REPORT'!B24</f>
        <v>8</v>
      </c>
      <c r="C24" s="48" t="str">
        <f>'WEEKLY COMPETITIVE REPORT'!C24</f>
        <v>QU'EST-CE QU'ON A FAIT AU BON DIEU?</v>
      </c>
      <c r="D24" s="48" t="str">
        <f>'WEEKLY COMPETITIVE REPORT'!D24</f>
        <v>BOG, LE KAJ SMO ZAGREŠILI</v>
      </c>
      <c r="E24" s="48" t="str">
        <f>'WEEKLY COMPETITIVE REPORT'!E24</f>
        <v>IND</v>
      </c>
      <c r="F24" s="48" t="str">
        <f>'WEEKLY COMPETITIVE REPORT'!F24</f>
        <v>FIVIA</v>
      </c>
      <c r="G24" s="50">
        <f>'WEEKLY COMPETITIVE REPORT'!G24</f>
        <v>8</v>
      </c>
      <c r="H24" s="50">
        <f>'WEEKLY COMPETITIVE REPORT'!H24</f>
        <v>12</v>
      </c>
      <c r="I24" s="51">
        <f>'WEEKLY COMPETITIVE REPORT'!I24/Y4</f>
        <v>3821.71581769437</v>
      </c>
      <c r="J24" s="51">
        <f>'WEEKLY COMPETITIVE REPORT'!J24/Y4</f>
        <v>3183.646112600536</v>
      </c>
      <c r="K24" s="59">
        <f>'WEEKLY COMPETITIVE REPORT'!K24</f>
        <v>500</v>
      </c>
      <c r="L24" s="59">
        <f>'WEEKLY COMPETITIVE REPORT'!L24</f>
        <v>423</v>
      </c>
      <c r="M24" s="52">
        <f>'WEEKLY COMPETITIVE REPORT'!M24</f>
        <v>20.042105263157907</v>
      </c>
      <c r="N24" s="51">
        <f t="shared" si="3"/>
        <v>318.4763181411975</v>
      </c>
      <c r="O24" s="50">
        <f>'WEEKLY COMPETITIVE REPORT'!O24</f>
        <v>12</v>
      </c>
      <c r="P24" s="51">
        <f>'WEEKLY COMPETITIVE REPORT'!P24/Y4</f>
        <v>6896.7828418230565</v>
      </c>
      <c r="Q24" s="51">
        <f>'WEEKLY COMPETITIVE REPORT'!Q24/Y4</f>
        <v>4824.396782841823</v>
      </c>
      <c r="R24" s="59">
        <f>'WEEKLY COMPETITIVE REPORT'!R24</f>
        <v>1001</v>
      </c>
      <c r="S24" s="59">
        <f>'WEEKLY COMPETITIVE REPORT'!S24</f>
        <v>688</v>
      </c>
      <c r="T24" s="52">
        <f>'WEEKLY COMPETITIVE REPORT'!T24</f>
        <v>42.95637677132538</v>
      </c>
      <c r="U24" s="51">
        <f>'WEEKLY COMPETITIVE REPORT'!U24/Y4</f>
        <v>58186.32707774799</v>
      </c>
      <c r="V24" s="51">
        <f t="shared" si="4"/>
        <v>574.7319034852547</v>
      </c>
      <c r="W24" s="76">
        <f t="shared" si="5"/>
        <v>65083.10991957105</v>
      </c>
      <c r="X24" s="59">
        <f>'WEEKLY COMPETITIVE REPORT'!X24</f>
        <v>8519</v>
      </c>
      <c r="Y24" s="77">
        <f>'WEEKLY COMPETITIVE REPORT'!Y24</f>
        <v>9520</v>
      </c>
    </row>
    <row r="25" spans="1:25" ht="12.75">
      <c r="A25" s="75">
        <v>12</v>
      </c>
      <c r="B25" s="48">
        <f>'WEEKLY COMPETITIVE REPORT'!B25</f>
        <v>14</v>
      </c>
      <c r="C25" s="48" t="str">
        <f>'WEEKLY COMPETITIVE REPORT'!C25</f>
        <v>PLANES 2: FIRE &amp; RESCUE</v>
      </c>
      <c r="D25" s="48" t="str">
        <f>'WEEKLY COMPETITIVE REPORT'!D25</f>
        <v>AVIONI 2: V AKCIJI</v>
      </c>
      <c r="E25" s="48" t="str">
        <f>'WEEKLY COMPETITIVE REPORT'!E25</f>
        <v>BVI</v>
      </c>
      <c r="F25" s="48" t="str">
        <f>'WEEKLY COMPETITIVE REPORT'!F25</f>
        <v>CENEX</v>
      </c>
      <c r="G25" s="50">
        <f>'WEEKLY COMPETITIVE REPORT'!G25</f>
        <v>15</v>
      </c>
      <c r="H25" s="50">
        <f>'WEEKLY COMPETITIVE REPORT'!H25</f>
        <v>22</v>
      </c>
      <c r="I25" s="51">
        <f>'WEEKLY COMPETITIVE REPORT'!I25/Y4</f>
        <v>2344.5040214477212</v>
      </c>
      <c r="J25" s="51">
        <f>'WEEKLY COMPETITIVE REPORT'!J25/Y4</f>
        <v>1640.7506702412868</v>
      </c>
      <c r="K25" s="59">
        <f>'WEEKLY COMPETITIVE REPORT'!K25</f>
        <v>331</v>
      </c>
      <c r="L25" s="59">
        <f>'WEEKLY COMPETITIVE REPORT'!L25</f>
        <v>228</v>
      </c>
      <c r="M25" s="52">
        <f>'WEEKLY COMPETITIVE REPORT'!M25</f>
        <v>42.89215686274511</v>
      </c>
      <c r="N25" s="51">
        <f t="shared" si="3"/>
        <v>106.56836461126005</v>
      </c>
      <c r="O25" s="50">
        <f>'WEEKLY COMPETITIVE REPORT'!O25</f>
        <v>22</v>
      </c>
      <c r="P25" s="51">
        <f>'WEEKLY COMPETITIVE REPORT'!P25/Y4</f>
        <v>4927.613941018767</v>
      </c>
      <c r="Q25" s="51">
        <f>'WEEKLY COMPETITIVE REPORT'!Q25/Y4</f>
        <v>2089.8123324396784</v>
      </c>
      <c r="R25" s="59">
        <f>'WEEKLY COMPETITIVE REPORT'!R25</f>
        <v>778</v>
      </c>
      <c r="S25" s="59">
        <f>'WEEKLY COMPETITIVE REPORT'!S25</f>
        <v>301</v>
      </c>
      <c r="T25" s="52">
        <f>'WEEKLY COMPETITIVE REPORT'!T25</f>
        <v>135.79217447081464</v>
      </c>
      <c r="U25" s="51">
        <f>'WEEKLY COMPETITIVE REPORT'!U25/Y4</f>
        <v>163343.16353887398</v>
      </c>
      <c r="V25" s="51">
        <f t="shared" si="4"/>
        <v>223.9824518644894</v>
      </c>
      <c r="W25" s="76">
        <f t="shared" si="5"/>
        <v>168270.77747989274</v>
      </c>
      <c r="X25" s="59">
        <f>'WEEKLY COMPETITIVE REPORT'!X25</f>
        <v>24703</v>
      </c>
      <c r="Y25" s="77">
        <f>'WEEKLY COMPETITIVE REPORT'!Y25</f>
        <v>25481</v>
      </c>
    </row>
    <row r="26" spans="1:25" ht="12.75" customHeight="1">
      <c r="A26" s="75">
        <v>13</v>
      </c>
      <c r="B26" s="48">
        <f>'WEEKLY COMPETITIVE REPORT'!B26</f>
        <v>9</v>
      </c>
      <c r="C26" s="48" t="str">
        <f>'WEEKLY COMPETITIVE REPORT'!C26</f>
        <v>MY SUMMERS IN PROVANCE</v>
      </c>
      <c r="D26" s="48" t="str">
        <f>'WEEKLY COMPETITIVE REPORT'!D26</f>
        <v>MOJE POLETJE V PROVANSI</v>
      </c>
      <c r="E26" s="48" t="str">
        <f>'WEEKLY COMPETITIVE REPORT'!E26</f>
        <v>IND</v>
      </c>
      <c r="F26" s="48" t="str">
        <f>'WEEKLY COMPETITIVE REPORT'!F26</f>
        <v>Karantanija</v>
      </c>
      <c r="G26" s="50">
        <f>'WEEKLY COMPETITIVE REPORT'!G26</f>
        <v>5</v>
      </c>
      <c r="H26" s="50">
        <f>'WEEKLY COMPETITIVE REPORT'!H26</f>
        <v>9</v>
      </c>
      <c r="I26" s="51">
        <f>'WEEKLY COMPETITIVE REPORT'!I26/Y4</f>
        <v>1638.0697050938338</v>
      </c>
      <c r="J26" s="51">
        <f>'WEEKLY COMPETITIVE REPORT'!J26/Y4</f>
        <v>1442.3592493297588</v>
      </c>
      <c r="K26" s="59">
        <f>'WEEKLY COMPETITIVE REPORT'!K26</f>
        <v>218</v>
      </c>
      <c r="L26" s="59">
        <f>'WEEKLY COMPETITIVE REPORT'!L26</f>
        <v>190</v>
      </c>
      <c r="M26" s="52">
        <f>'WEEKLY COMPETITIVE REPORT'!M26</f>
        <v>13.568773234200734</v>
      </c>
      <c r="N26" s="51">
        <f t="shared" si="3"/>
        <v>182.007745010426</v>
      </c>
      <c r="O26" s="50">
        <f>'WEEKLY COMPETITIVE REPORT'!O26</f>
        <v>9</v>
      </c>
      <c r="P26" s="51">
        <f>'WEEKLY COMPETITIVE REPORT'!P26/Y4</f>
        <v>4403.485254691689</v>
      </c>
      <c r="Q26" s="51">
        <f>'WEEKLY COMPETITIVE REPORT'!Q26/Y4</f>
        <v>3573.72654155496</v>
      </c>
      <c r="R26" s="59">
        <f>'WEEKLY COMPETITIVE REPORT'!R26</f>
        <v>709</v>
      </c>
      <c r="S26" s="59">
        <f>'WEEKLY COMPETITIVE REPORT'!S26</f>
        <v>579</v>
      </c>
      <c r="T26" s="52">
        <f>'WEEKLY COMPETITIVE REPORT'!T26</f>
        <v>23.21830457614405</v>
      </c>
      <c r="U26" s="51">
        <f>'WEEKLY COMPETITIVE REPORT'!U26/Y4</f>
        <v>15201.07238605898</v>
      </c>
      <c r="V26" s="51">
        <f t="shared" si="4"/>
        <v>489.2761394101877</v>
      </c>
      <c r="W26" s="76">
        <f t="shared" si="5"/>
        <v>19604.55764075067</v>
      </c>
      <c r="X26" s="59">
        <f>'WEEKLY COMPETITIVE REPORT'!X26</f>
        <v>2281</v>
      </c>
      <c r="Y26" s="77">
        <f>'WEEKLY COMPETITIVE REPORT'!Y26</f>
        <v>2990</v>
      </c>
    </row>
    <row r="27" spans="1:25" ht="12.75" customHeight="1">
      <c r="A27" s="75">
        <v>14</v>
      </c>
      <c r="B27" s="48">
        <f>'WEEKLY COMPETITIVE REPORT'!B27</f>
        <v>11</v>
      </c>
      <c r="C27" s="48" t="str">
        <f>'WEEKLY COMPETITIVE REPORT'!C27</f>
        <v>SEX TAPE</v>
      </c>
      <c r="D27" s="48" t="str">
        <f>'WEEKLY COMPETITIVE REPORT'!D27</f>
        <v>VROČI POSNETKI</v>
      </c>
      <c r="E27" s="48" t="str">
        <f>'WEEKLY COMPETITIVE REPORT'!E27</f>
        <v>SONY</v>
      </c>
      <c r="F27" s="48" t="str">
        <f>'WEEKLY COMPETITIVE REPORT'!F27</f>
        <v>CF</v>
      </c>
      <c r="G27" s="50">
        <f>'WEEKLY COMPETITIVE REPORT'!G27</f>
        <v>12</v>
      </c>
      <c r="H27" s="50">
        <f>'WEEKLY COMPETITIVE REPORT'!H27</f>
        <v>11</v>
      </c>
      <c r="I27" s="51">
        <f>'WEEKLY COMPETITIVE REPORT'!I27/Y4</f>
        <v>2319.0348525469167</v>
      </c>
      <c r="J27" s="51">
        <f>'WEEKLY COMPETITIVE REPORT'!J27/Y17</f>
        <v>0.09930715935334873</v>
      </c>
      <c r="K27" s="59">
        <f>'WEEKLY COMPETITIVE REPORT'!K27</f>
        <v>385</v>
      </c>
      <c r="L27" s="59">
        <f>'WEEKLY COMPETITIVE REPORT'!L27</f>
        <v>335</v>
      </c>
      <c r="M27" s="52">
        <f>'WEEKLY COMPETITIVE REPORT'!M27</f>
        <v>-1.8718094157685812</v>
      </c>
      <c r="N27" s="51">
        <f t="shared" si="3"/>
        <v>210.82135023153788</v>
      </c>
      <c r="O27" s="50">
        <f>'WEEKLY COMPETITIVE REPORT'!O27</f>
        <v>11</v>
      </c>
      <c r="P27" s="51">
        <f>'WEEKLY COMPETITIVE REPORT'!P27/Y4</f>
        <v>3406.1662198391423</v>
      </c>
      <c r="Q27" s="51">
        <f>'WEEKLY COMPETITIVE REPORT'!Q27/Y17</f>
        <v>0.1244296738579395</v>
      </c>
      <c r="R27" s="59">
        <f>'WEEKLY COMPETITIVE REPORT'!R27</f>
        <v>589</v>
      </c>
      <c r="S27" s="59">
        <f>'WEEKLY COMPETITIVE REPORT'!S27</f>
        <v>439</v>
      </c>
      <c r="T27" s="52">
        <f>'WEEKLY COMPETITIVE REPORT'!T27</f>
        <v>15.029425079221355</v>
      </c>
      <c r="U27" s="51">
        <f>'WEEKLY COMPETITIVE REPORT'!U27/Y17</f>
        <v>8.128203683884413</v>
      </c>
      <c r="V27" s="51">
        <f t="shared" si="4"/>
        <v>309.65147453083114</v>
      </c>
      <c r="W27" s="76">
        <f t="shared" si="5"/>
        <v>3414.2944235230266</v>
      </c>
      <c r="X27" s="59">
        <f>'WEEKLY COMPETITIVE REPORT'!X27</f>
        <v>27802</v>
      </c>
      <c r="Y27" s="77">
        <f>'WEEKLY COMPETITIVE REPORT'!Y27</f>
        <v>28391</v>
      </c>
    </row>
    <row r="28" spans="1:25" ht="12.75">
      <c r="A28" s="75">
        <v>15</v>
      </c>
      <c r="B28" s="48">
        <f>'WEEKLY COMPETITIVE REPORT'!B28</f>
        <v>13</v>
      </c>
      <c r="C28" s="48" t="str">
        <f>'WEEKLY COMPETITIVE REPORT'!C28</f>
        <v>RESAN TILL FJADERKUNGENS RIKE</v>
      </c>
      <c r="D28" s="48" t="str">
        <f>'WEEKLY COMPETITIVE REPORT'!D28</f>
        <v>ISKANJE PERNATEGA KRALJA</v>
      </c>
      <c r="E28" s="48" t="str">
        <f>'WEEKLY COMPETITIVE REPORT'!E28</f>
        <v>IND</v>
      </c>
      <c r="F28" s="48" t="str">
        <f>'WEEKLY COMPETITIVE REPORT'!F28</f>
        <v>FIVIA</v>
      </c>
      <c r="G28" s="50">
        <f>'WEEKLY COMPETITIVE REPORT'!G28</f>
        <v>6</v>
      </c>
      <c r="H28" s="50">
        <f>'WEEKLY COMPETITIVE REPORT'!H28</f>
        <v>4</v>
      </c>
      <c r="I28" s="51">
        <f>'WEEKLY COMPETITIVE REPORT'!I28/Y4</f>
        <v>1241.2868632707775</v>
      </c>
      <c r="J28" s="51">
        <f>'WEEKLY COMPETITIVE REPORT'!J28/Y17</f>
        <v>0.06674928181152481</v>
      </c>
      <c r="K28" s="59">
        <f>'WEEKLY COMPETITIVE REPORT'!K28</f>
        <v>179</v>
      </c>
      <c r="L28" s="59">
        <f>'WEEKLY COMPETITIVE REPORT'!L28</f>
        <v>256</v>
      </c>
      <c r="M28" s="52">
        <f>'WEEKLY COMPETITIVE REPORT'!M28</f>
        <v>-21.856540084388186</v>
      </c>
      <c r="N28" s="51">
        <f t="shared" si="3"/>
        <v>310.3217158176944</v>
      </c>
      <c r="O28" s="50">
        <f>'WEEKLY COMPETITIVE REPORT'!O28</f>
        <v>4</v>
      </c>
      <c r="P28" s="51">
        <f>'WEEKLY COMPETITIVE REPORT'!P28/Y4</f>
        <v>2932.975871313673</v>
      </c>
      <c r="Q28" s="51">
        <f>'WEEKLY COMPETITIVE REPORT'!Q28/Y17</f>
        <v>0.08826677181321467</v>
      </c>
      <c r="R28" s="59">
        <f>'WEEKLY COMPETITIVE REPORT'!R28</f>
        <v>487</v>
      </c>
      <c r="S28" s="59">
        <f>'WEEKLY COMPETITIVE REPORT'!S28</f>
        <v>347</v>
      </c>
      <c r="T28" s="52">
        <f>'WEEKLY COMPETITIVE REPORT'!T28</f>
        <v>39.629865985960436</v>
      </c>
      <c r="U28" s="51">
        <f>'WEEKLY COMPETITIVE REPORT'!U28/Y17</f>
        <v>0.31498901594096773</v>
      </c>
      <c r="V28" s="51">
        <f t="shared" si="4"/>
        <v>733.2439678284182</v>
      </c>
      <c r="W28" s="76">
        <f t="shared" si="5"/>
        <v>2933.290860329614</v>
      </c>
      <c r="X28" s="59">
        <f>'WEEKLY COMPETITIVE REPORT'!W29</f>
        <v>34618</v>
      </c>
      <c r="Y28" s="77">
        <f>'WEEKLY COMPETITIVE REPORT'!X29</f>
        <v>6957</v>
      </c>
    </row>
    <row r="29" spans="1:25" ht="12.75">
      <c r="A29" s="75">
        <v>16</v>
      </c>
      <c r="B29" s="48">
        <f>'WEEKLY COMPETITIVE REPORT'!B29</f>
        <v>10</v>
      </c>
      <c r="C29" s="48" t="str">
        <f>'WEEKLY COMPETITIVE REPORT'!C29</f>
        <v>PELLE POLITIBIL GAR I VANNET</v>
      </c>
      <c r="D29" s="48" t="str">
        <f>'WEEKLY COMPETITIVE REPORT'!D29</f>
        <v>HRABRI AVTEK PLODI</v>
      </c>
      <c r="E29" s="48" t="str">
        <f>'WEEKLY COMPETITIVE REPORT'!E29</f>
        <v>IND</v>
      </c>
      <c r="F29" s="48" t="str">
        <f>'WEEKLY COMPETITIVE REPORT'!F29</f>
        <v>FIVIA</v>
      </c>
      <c r="G29" s="50">
        <f>'WEEKLY COMPETITIVE REPORT'!G29</f>
        <v>8</v>
      </c>
      <c r="H29" s="50">
        <f>'WEEKLY COMPETITIVE REPORT'!H29</f>
        <v>10</v>
      </c>
      <c r="I29" s="51">
        <f>'WEEKLY COMPETITIVE REPORT'!I29/Y4</f>
        <v>1119.3029490616623</v>
      </c>
      <c r="J29" s="51">
        <f>'WEEKLY COMPETITIVE REPORT'!J29/Y17</f>
        <v>0.11226271616064891</v>
      </c>
      <c r="K29" s="59">
        <f>'WEEKLY COMPETITIVE REPORT'!K29</f>
        <v>219</v>
      </c>
      <c r="L29" s="59">
        <f>'WEEKLY COMPETITIVE REPORT'!L29</f>
        <v>380</v>
      </c>
      <c r="M29" s="52">
        <f>'WEEKLY COMPETITIVE REPORT'!M29</f>
        <v>-58.103361766181635</v>
      </c>
      <c r="N29" s="51">
        <f t="shared" si="3"/>
        <v>111.93029490616622</v>
      </c>
      <c r="O29" s="50">
        <f>'WEEKLY COMPETITIVE REPORT'!O29</f>
        <v>10</v>
      </c>
      <c r="P29" s="51">
        <f>'WEEKLY COMPETITIVE REPORT'!P29/Y4</f>
        <v>2848.5254691689006</v>
      </c>
      <c r="Q29" s="51">
        <f>'WEEKLY COMPETITIVE REPORT'!Q29/Y17</f>
        <v>0.14138455472314537</v>
      </c>
      <c r="R29" s="59">
        <f>'WEEKLY COMPETITIVE REPORT'!R29</f>
        <v>530</v>
      </c>
      <c r="S29" s="59">
        <f>'WEEKLY COMPETITIVE REPORT'!S29</f>
        <v>500</v>
      </c>
      <c r="T29" s="52">
        <f>'WEEKLY COMPETITIVE REPORT'!T29</f>
        <v>-15.338645418326692</v>
      </c>
      <c r="U29" s="51" t="e">
        <f>'WEEKLY COMPETITIVE REPORT'!#REF!/Y4</f>
        <v>#REF!</v>
      </c>
      <c r="V29" s="51">
        <f t="shared" si="4"/>
        <v>284.85254691689005</v>
      </c>
      <c r="W29" s="76" t="e">
        <f t="shared" si="5"/>
        <v>#REF!</v>
      </c>
      <c r="X29" s="59" t="e">
        <f>'WEEKLY COMPETITIVE REPORT'!#REF!</f>
        <v>#REF!</v>
      </c>
      <c r="Y29" s="77">
        <f>'WEEKLY COMPETITIVE REPORT'!Y29</f>
        <v>7487</v>
      </c>
    </row>
    <row r="30" spans="1:25" ht="12.75">
      <c r="A30" s="47">
        <v>17</v>
      </c>
      <c r="B30" s="48">
        <f>'WEEKLY COMPETITIVE REPORT'!B30</f>
        <v>18</v>
      </c>
      <c r="C30" s="48" t="str">
        <f>'WEEKLY COMPETITIVE REPORT'!C30</f>
        <v>22 JUMP STREET</v>
      </c>
      <c r="D30" s="48" t="str">
        <f>'WEEKLY COMPETITIVE REPORT'!D30</f>
        <v>22 JUMP STREET: MLADENIČA NA FAKSU</v>
      </c>
      <c r="E30" s="48" t="str">
        <f>'WEEKLY COMPETITIVE REPORT'!E30</f>
        <v>SONY</v>
      </c>
      <c r="F30" s="48" t="str">
        <f>'WEEKLY COMPETITIVE REPORT'!F30</f>
        <v>CF</v>
      </c>
      <c r="G30" s="50">
        <f>'WEEKLY COMPETITIVE REPORT'!G30</f>
        <v>14</v>
      </c>
      <c r="H30" s="50">
        <f>'WEEKLY COMPETITIVE REPORT'!H30</f>
        <v>10</v>
      </c>
      <c r="I30" s="51">
        <f>'WEEKLY COMPETITIVE REPORT'!I30/Y4</f>
        <v>883.3780160857909</v>
      </c>
      <c r="J30" s="51">
        <f>'WEEKLY COMPETITIVE REPORT'!J30/Y17</f>
        <v>0.03334647665183349</v>
      </c>
      <c r="K30" s="59">
        <f>'WEEKLY COMPETITIVE REPORT'!K30</f>
        <v>131</v>
      </c>
      <c r="L30" s="59">
        <f>'WEEKLY COMPETITIVE REPORT'!L30</f>
        <v>120</v>
      </c>
      <c r="M30" s="52">
        <f>'WEEKLY COMPETITIVE REPORT'!M30</f>
        <v>11.317567567567565</v>
      </c>
      <c r="N30" s="51">
        <f t="shared" si="3"/>
        <v>88.3378016085791</v>
      </c>
      <c r="O30" s="50">
        <f>'WEEKLY COMPETITIVE REPORT'!O30</f>
        <v>10</v>
      </c>
      <c r="P30" s="51">
        <f>'WEEKLY COMPETITIVE REPORT'!P30/Y4</f>
        <v>2418.230563002681</v>
      </c>
      <c r="Q30" s="51">
        <f>'WEEKLY COMPETITIVE REPORT'!Q30/Y17</f>
        <v>0.054976623669239</v>
      </c>
      <c r="R30" s="59">
        <f>'WEEKLY COMPETITIVE REPORT'!R30</f>
        <v>392</v>
      </c>
      <c r="S30" s="59">
        <f>'WEEKLY COMPETITIVE REPORT'!S30</f>
        <v>213</v>
      </c>
      <c r="T30" s="52">
        <f>'WEEKLY COMPETITIVE REPORT'!T30</f>
        <v>84.8360655737705</v>
      </c>
      <c r="U30" s="51">
        <f>'WEEKLY COMPETITIVE REPORT'!U30/Y4</f>
        <v>238848.5254691689</v>
      </c>
      <c r="V30" s="51">
        <f t="shared" si="4"/>
        <v>241.8230563002681</v>
      </c>
      <c r="W30" s="76">
        <f t="shared" si="5"/>
        <v>241266.75603217157</v>
      </c>
      <c r="X30" s="59">
        <f>'WEEKLY COMPETITIVE REPORT'!X30</f>
        <v>35650</v>
      </c>
      <c r="Y30" s="77">
        <f>'WEEKLY COMPETITIVE REPORT'!Y30</f>
        <v>36042</v>
      </c>
    </row>
    <row r="31" spans="1:25" ht="12.75">
      <c r="A31" s="75">
        <v>18</v>
      </c>
      <c r="B31" s="48">
        <f>'WEEKLY COMPETITIVE REPORT'!B31</f>
        <v>16</v>
      </c>
      <c r="C31" s="48" t="str">
        <f>'WEEKLY COMPETITIVE REPORT'!C31</f>
        <v>ZAPELJI ME</v>
      </c>
      <c r="D31" s="48" t="str">
        <f>'WEEKLY COMPETITIVE REPORT'!D31</f>
        <v>ZAPELJI ME</v>
      </c>
      <c r="E31" s="48" t="str">
        <f>'WEEKLY COMPETITIVE REPORT'!E31</f>
        <v>IND</v>
      </c>
      <c r="F31" s="48" t="str">
        <f>'WEEKLY COMPETITIVE REPORT'!F31</f>
        <v>Karantanija</v>
      </c>
      <c r="G31" s="50">
        <f>'WEEKLY COMPETITIVE REPORT'!G31</f>
        <v>2</v>
      </c>
      <c r="H31" s="50">
        <f>'WEEKLY COMPETITIVE REPORT'!H31</f>
        <v>9</v>
      </c>
      <c r="I31" s="51">
        <f>'WEEKLY COMPETITIVE REPORT'!I31/Y4</f>
        <v>1420.911528150134</v>
      </c>
      <c r="J31" s="51">
        <f>'WEEKLY COMPETITIVE REPORT'!J31/Y17</f>
        <v>0.04748493212414803</v>
      </c>
      <c r="K31" s="59">
        <f>'WEEKLY COMPETITIVE REPORT'!K31</f>
        <v>260</v>
      </c>
      <c r="L31" s="59">
        <f>'WEEKLY COMPETITIVE REPORT'!L31</f>
        <v>160</v>
      </c>
      <c r="M31" s="52">
        <f>'WEEKLY COMPETITIVE REPORT'!M31</f>
        <v>25.741399762752067</v>
      </c>
      <c r="N31" s="51">
        <f t="shared" si="3"/>
        <v>157.87905868334823</v>
      </c>
      <c r="O31" s="50">
        <f>'WEEKLY COMPETITIVE REPORT'!O31</f>
        <v>9</v>
      </c>
      <c r="P31" s="51">
        <f>'WEEKLY COMPETITIVE REPORT'!P31/Y4</f>
        <v>1878.0160857908847</v>
      </c>
      <c r="Q31" s="51">
        <f>'WEEKLY COMPETITIVE REPORT'!Q31/Y17</f>
        <v>0.06996000675942095</v>
      </c>
      <c r="R31" s="59">
        <f>'WEEKLY COMPETITIVE REPORT'!R31</f>
        <v>343</v>
      </c>
      <c r="S31" s="59">
        <f>'WEEKLY COMPETITIVE REPORT'!S31</f>
        <v>249</v>
      </c>
      <c r="T31" s="52">
        <f>'WEEKLY COMPETITIVE REPORT'!T31</f>
        <v>12.801932367149746</v>
      </c>
      <c r="U31" s="51">
        <f>'WEEKLY COMPETITIVE REPORT'!U31/Y4</f>
        <v>1664.8793565683645</v>
      </c>
      <c r="V31" s="51">
        <f t="shared" si="4"/>
        <v>208.66845397676497</v>
      </c>
      <c r="W31" s="76">
        <f t="shared" si="5"/>
        <v>3542.8954423592495</v>
      </c>
      <c r="X31" s="59">
        <f>'WEEKLY COMPETITIVE REPORT'!X31</f>
        <v>249</v>
      </c>
      <c r="Y31" s="77">
        <f>'WEEKLY COMPETITIVE REPORT'!Y31</f>
        <v>592</v>
      </c>
    </row>
    <row r="32" spans="1:25" ht="12.75">
      <c r="A32" s="75">
        <v>19</v>
      </c>
      <c r="B32" s="48">
        <f>'WEEKLY COMPETITIVE REPORT'!B32</f>
        <v>19</v>
      </c>
      <c r="C32" s="48" t="str">
        <f>'WEEKLY COMPETITIVE REPORT'!C32</f>
        <v>THE GIVER</v>
      </c>
      <c r="D32" s="48" t="str">
        <f>'WEEKLY COMPETITIVE REPORT'!D32</f>
        <v>VARUH SPOMINOV</v>
      </c>
      <c r="E32" s="48" t="str">
        <f>'WEEKLY COMPETITIVE REPORT'!E32</f>
        <v>IND</v>
      </c>
      <c r="F32" s="48" t="str">
        <f>'WEEKLY COMPETITIVE REPORT'!F32</f>
        <v>Cinemania</v>
      </c>
      <c r="G32" s="50">
        <f>'WEEKLY COMPETITIVE REPORT'!G32</f>
        <v>4</v>
      </c>
      <c r="H32" s="50">
        <f>'WEEKLY COMPETITIVE REPORT'!H32</f>
        <v>9</v>
      </c>
      <c r="I32" s="51">
        <f>'WEEKLY COMPETITIVE REPORT'!I32/Y4</f>
        <v>1116.621983914209</v>
      </c>
      <c r="J32" s="51">
        <f>'WEEKLY COMPETITIVE REPORT'!J32/Y17</f>
        <v>0.028614881991776038</v>
      </c>
      <c r="K32" s="59">
        <f>'WEEKLY COMPETITIVE REPORT'!K32</f>
        <v>139</v>
      </c>
      <c r="L32" s="59">
        <f>'WEEKLY COMPETITIVE REPORT'!L32</f>
        <v>90</v>
      </c>
      <c r="M32" s="52">
        <f>'WEEKLY COMPETITIVE REPORT'!M32</f>
        <v>63.97637795275591</v>
      </c>
      <c r="N32" s="51">
        <f t="shared" si="3"/>
        <v>124.069109323801</v>
      </c>
      <c r="O32" s="50">
        <f>'WEEKLY COMPETITIVE REPORT'!O32</f>
        <v>9</v>
      </c>
      <c r="P32" s="51">
        <f>'WEEKLY COMPETITIVE REPORT'!P32/Y4</f>
        <v>1868.632707774799</v>
      </c>
      <c r="Q32" s="51">
        <f>'WEEKLY COMPETITIVE REPORT'!Q32/Y17</f>
        <v>0.054582324114234214</v>
      </c>
      <c r="R32" s="59">
        <f>'WEEKLY COMPETITIVE REPORT'!R32</f>
        <v>247</v>
      </c>
      <c r="S32" s="59">
        <f>'WEEKLY COMPETITIVE REPORT'!S32</f>
        <v>189</v>
      </c>
      <c r="T32" s="52">
        <f>'WEEKLY COMPETITIVE REPORT'!T32</f>
        <v>43.859649122807014</v>
      </c>
      <c r="U32" s="51">
        <f>'WEEKLY COMPETITIVE REPORT'!U32/Y4</f>
        <v>7936.997319034853</v>
      </c>
      <c r="V32" s="51">
        <f t="shared" si="4"/>
        <v>207.62585641942212</v>
      </c>
      <c r="W32" s="76">
        <f t="shared" si="5"/>
        <v>9805.630026809651</v>
      </c>
      <c r="X32" s="59">
        <f>'WEEKLY COMPETITIVE REPORT'!X32</f>
        <v>1143</v>
      </c>
      <c r="Y32" s="77">
        <f>'WEEKLY COMPETITIVE REPORT'!Y32</f>
        <v>1390</v>
      </c>
    </row>
    <row r="33" spans="1:25" ht="12.75">
      <c r="A33" s="75">
        <v>20</v>
      </c>
      <c r="B33" s="48">
        <f>'WEEKLY COMPETITIVE REPORT'!B33</f>
        <v>17</v>
      </c>
      <c r="C33" s="48" t="str">
        <f>'WEEKLY COMPETITIVE REPORT'!C33</f>
        <v>MAGIC IN THE MOONLIGHT</v>
      </c>
      <c r="D33" s="48" t="str">
        <f>'WEEKLY COMPETITIVE REPORT'!D33</f>
        <v>ČAROVNIJA V MESEČINI</v>
      </c>
      <c r="E33" s="48" t="str">
        <f>'WEEKLY COMPETITIVE REPORT'!E33</f>
        <v>IND</v>
      </c>
      <c r="F33" s="48" t="str">
        <f>'WEEKLY COMPETITIVE REPORT'!F33</f>
        <v>Cinemania</v>
      </c>
      <c r="G33" s="50">
        <f>'WEEKLY COMPETITIVE REPORT'!G33</f>
        <v>6</v>
      </c>
      <c r="H33" s="50">
        <f>'WEEKLY COMPETITIVE REPORT'!H33</f>
        <v>10</v>
      </c>
      <c r="I33" s="51">
        <f>'WEEKLY COMPETITIVE REPORT'!I33/Y4</f>
        <v>957.1045576407507</v>
      </c>
      <c r="J33" s="51">
        <f>'WEEKLY COMPETITIVE REPORT'!J33/Y17</f>
        <v>0.04528812031769278</v>
      </c>
      <c r="K33" s="59">
        <f>'WEEKLY COMPETITIVE REPORT'!K33</f>
        <v>121</v>
      </c>
      <c r="L33" s="59">
        <f>'WEEKLY COMPETITIVE REPORT'!L33</f>
        <v>139</v>
      </c>
      <c r="M33" s="52">
        <f>'WEEKLY COMPETITIVE REPORT'!M33</f>
        <v>-11.194029850746261</v>
      </c>
      <c r="N33" s="51">
        <f t="shared" si="3"/>
        <v>95.71045576407508</v>
      </c>
      <c r="O33" s="50">
        <f>'WEEKLY COMPETITIVE REPORT'!O33</f>
        <v>10</v>
      </c>
      <c r="P33" s="51">
        <f>'WEEKLY COMPETITIVE REPORT'!P33/Y4</f>
        <v>1600.5361930294907</v>
      </c>
      <c r="Q33" s="51">
        <f>'WEEKLY COMPETITIVE REPORT'!Q33/Y17</f>
        <v>0.05880696220357123</v>
      </c>
      <c r="R33" s="59">
        <f>'WEEKLY COMPETITIVE REPORT'!R33</f>
        <v>208</v>
      </c>
      <c r="S33" s="59">
        <f>'WEEKLY COMPETITIVE REPORT'!S33</f>
        <v>185</v>
      </c>
      <c r="T33" s="52">
        <f>'WEEKLY COMPETITIVE REPORT'!T33</f>
        <v>14.36781609195404</v>
      </c>
      <c r="U33" s="51">
        <f>'WEEKLY COMPETITIVE REPORT'!U33/Y4</f>
        <v>27640.750670241287</v>
      </c>
      <c r="V33" s="51">
        <f t="shared" si="4"/>
        <v>160.05361930294907</v>
      </c>
      <c r="W33" s="76">
        <f t="shared" si="5"/>
        <v>29241.286863270776</v>
      </c>
      <c r="X33" s="59">
        <f>'WEEKLY COMPETITIVE REPORT'!X33</f>
        <v>3947</v>
      </c>
      <c r="Y33" s="77">
        <f>'WEEKLY COMPETITIVE REPORT'!Y33</f>
        <v>4155</v>
      </c>
    </row>
    <row r="34" spans="1:25" s="69" customFormat="1" ht="12">
      <c r="A34" s="63"/>
      <c r="B34" s="65"/>
      <c r="C34" s="78" t="str">
        <f>'WEEKLY COMPETITIVE REPORT'!C34</f>
        <v>T O T A L</v>
      </c>
      <c r="D34" s="78"/>
      <c r="E34" s="78">
        <f>'WEEKLY COMPETITIVE REPORT'!E34</f>
        <v>0</v>
      </c>
      <c r="F34" s="78">
        <f>'WEEKLY COMPETITIVE REPORT'!F34</f>
        <v>0</v>
      </c>
      <c r="G34" s="79">
        <f>'WEEKLY COMPETITIVE REPORT'!G34</f>
        <v>0</v>
      </c>
      <c r="H34" s="64">
        <f>'WEEKLY COMPETITIVE REPORT'!H34</f>
        <v>203</v>
      </c>
      <c r="I34" s="67">
        <f>SUM(I14:I33)</f>
        <v>171057.64075067028</v>
      </c>
      <c r="J34" s="66">
        <f>SUM(J14:J33)</f>
        <v>64373.0872090644</v>
      </c>
      <c r="K34" s="66">
        <f>SUM(K14:K33)</f>
        <v>24082</v>
      </c>
      <c r="L34" s="66">
        <f>SUM(L14:L33)</f>
        <v>10039</v>
      </c>
      <c r="M34" s="52">
        <f>'WEEKLY COMPETITIVE REPORT'!M34</f>
        <v>240.77229150532753</v>
      </c>
      <c r="N34" s="67">
        <f>I34/H34</f>
        <v>842.6484766042871</v>
      </c>
      <c r="O34" s="64">
        <f>'WEEKLY COMPETITIVE REPORT'!O34</f>
        <v>203</v>
      </c>
      <c r="P34" s="66">
        <f>SUM(P14:P33)</f>
        <v>342883.3780160858</v>
      </c>
      <c r="Q34" s="66">
        <f>SUM(Q14:Q33)</f>
        <v>92007.29481978576</v>
      </c>
      <c r="R34" s="66">
        <f>SUM(R14:R33)</f>
        <v>53755</v>
      </c>
      <c r="S34" s="66">
        <f>SUM(S14:S33)</f>
        <v>15346</v>
      </c>
      <c r="T34" s="80">
        <f>P34/Q34-100%</f>
        <v>2.7266977437787925</v>
      </c>
      <c r="U34" s="66" t="e">
        <f>SUM(U14:U33)</f>
        <v>#REF!</v>
      </c>
      <c r="V34" s="67">
        <f>P34/O34</f>
        <v>1689.080679882196</v>
      </c>
      <c r="W34" s="66" t="e">
        <f>SUM(W14:W33)</f>
        <v>#REF!</v>
      </c>
      <c r="X34" s="66" t="e">
        <f>SUM(X14:X33)</f>
        <v>#REF!</v>
      </c>
      <c r="Y34" s="68">
        <f>SUM(Y14:Y33)</f>
        <v>246647</v>
      </c>
    </row>
    <row r="35" spans="9:12" ht="12.75">
      <c r="I35" s="70"/>
      <c r="J35" s="70"/>
      <c r="K35" s="70"/>
      <c r="L35" s="7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krneki</cp:lastModifiedBy>
  <dcterms:created xsi:type="dcterms:W3CDTF">2014-10-09T11:18:01Z</dcterms:created>
  <dcterms:modified xsi:type="dcterms:W3CDTF">2014-10-30T13:03:10Z</dcterms:modified>
  <cp:category/>
  <cp:version/>
  <cp:contentType/>
  <cp:contentStatus/>
</cp:coreProperties>
</file>