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7520" windowHeight="97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<sst xmlns="http://schemas.openxmlformats.org/spreadsheetml/2006/main" count="239" uniqueCount="77">
  <si>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</si>
  <si>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</si>
  <si>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</si>
  <si>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</si>
  <si>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</si>
  <si>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</si>
  <si>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</si>
  <si>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</si>
  <si>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</si>
  <si>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</si>
  <si>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</si>
  <si>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</si>
  <si>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</si>
  <si>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</si>
  <si>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</si>
  <si>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</si>
  <si>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</si>
  <si>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</si>
  <si>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</si>
  <si>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</si>
  <si>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</si>
  <si>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</si>
  <si>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</si>
  <si>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</si>
  <si>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</si>
  <si>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</si>
  <si>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</si>
  <si>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</si>
  <si>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</si>
  <si>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</si>
  <si>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</si>
  <si>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</si>
  <si>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</si>
  <si>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</si>
  <si>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</si>
  <si>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</si>
  <si>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</si>
  <si>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</si>
  <si>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</si>
  <si>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</si>
  <si>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</si>
  <si>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</si>
  <si>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</si>
  <si>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</si>
  <si>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</si>
  <si>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</si>
  <si>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</si>
  <si>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</si>
  <si>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</si>
  <si>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</si>
  <si>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</si>
  <si>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</si>
  <si>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HIGH SCHOOL MUSICAL 3</t>
  </si>
  <si>
    <t>WDI</t>
  </si>
  <si>
    <t>CENEX</t>
  </si>
  <si>
    <t>BODY OF LIES</t>
  </si>
  <si>
    <t>VICKY CRISTINA BARCELONA</t>
  </si>
  <si>
    <t>BURN AFTER READING</t>
  </si>
  <si>
    <t>MADAGASCAR 2</t>
  </si>
  <si>
    <t>THE DAY THE EARTH STOOD STILL</t>
  </si>
  <si>
    <t>THE WOMEN</t>
  </si>
  <si>
    <t>GOMORRA</t>
  </si>
  <si>
    <t>FOUR CHRISTMASES</t>
  </si>
  <si>
    <t>EL ORFANATO</t>
  </si>
  <si>
    <t>AUSTRALIA</t>
  </si>
  <si>
    <t>ROLE MODELS</t>
  </si>
  <si>
    <t>U2 3D</t>
  </si>
  <si>
    <t>BEDTIME STORIES</t>
  </si>
  <si>
    <t>ROCKNROLLA</t>
  </si>
  <si>
    <t>ZA VEDNO</t>
  </si>
  <si>
    <t>DOMESTIC</t>
  </si>
  <si>
    <t>EX DRUMMER</t>
  </si>
  <si>
    <t>16 - Jan   18 - Jan</t>
  </si>
  <si>
    <t>15 - Jan   21 - Jan</t>
  </si>
  <si>
    <t>YES MAN</t>
  </si>
  <si>
    <t>CHANGELING</t>
  </si>
  <si>
    <t>UNI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</si>
</sst>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4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4">
      <selection activeCell="H22" sqref="H2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72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0.7658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73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39835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 t="s">
        <v>51</v>
      </c>
      <c r="C14" s="4" t="s">
        <v>74</v>
      </c>
      <c r="D14" s="16" t="s">
        <v>44</v>
      </c>
      <c r="E14" s="16" t="s">
        <v>45</v>
      </c>
      <c r="F14" s="38">
        <v>1</v>
      </c>
      <c r="G14" s="38">
        <v>9</v>
      </c>
      <c r="H14" s="25">
        <v>37672</v>
      </c>
      <c r="I14" s="25"/>
      <c r="J14" s="25">
        <v>9078</v>
      </c>
      <c r="K14" s="25"/>
      <c r="L14" s="65"/>
      <c r="M14" s="15">
        <f aca="true" t="shared" si="0" ref="M14:M32">H14/G14</f>
        <v>4185.777777777777</v>
      </c>
      <c r="N14" s="77">
        <v>9</v>
      </c>
      <c r="O14" s="23">
        <v>51244</v>
      </c>
      <c r="P14" s="23"/>
      <c r="Q14" s="23">
        <v>12996</v>
      </c>
      <c r="R14" s="23"/>
      <c r="S14" s="67"/>
      <c r="T14" s="78">
        <v>863</v>
      </c>
      <c r="U14" s="15">
        <f aca="true" t="shared" si="1" ref="U14:U32">O14/N14</f>
        <v>5693.777777777777</v>
      </c>
      <c r="V14" s="78">
        <f aca="true" t="shared" si="2" ref="V14:V32">SUM(T14,O14)</f>
        <v>52107</v>
      </c>
      <c r="W14" s="78">
        <v>430</v>
      </c>
      <c r="X14" s="79">
        <f aca="true" t="shared" si="3" ref="X14:X32">SUM(W14,Q14)</f>
        <v>13426</v>
      </c>
    </row>
    <row r="15" spans="1:24" ht="12.75">
      <c r="A15" s="76">
        <v>2</v>
      </c>
      <c r="B15" s="76">
        <v>1</v>
      </c>
      <c r="C15" s="4" t="s">
        <v>64</v>
      </c>
      <c r="D15" s="16" t="s">
        <v>46</v>
      </c>
      <c r="E15" s="16" t="s">
        <v>42</v>
      </c>
      <c r="F15" s="38">
        <v>4</v>
      </c>
      <c r="G15" s="38">
        <v>12</v>
      </c>
      <c r="H15" s="25">
        <v>14933</v>
      </c>
      <c r="I15" s="25">
        <v>24919</v>
      </c>
      <c r="J15" s="15">
        <v>3582</v>
      </c>
      <c r="K15" s="15">
        <v>5977</v>
      </c>
      <c r="L15" s="65">
        <f>(H15/I15*100)-100</f>
        <v>-40.0738392391348</v>
      </c>
      <c r="M15" s="15">
        <f t="shared" si="0"/>
        <v>1244.4166666666667</v>
      </c>
      <c r="N15" s="77">
        <v>12</v>
      </c>
      <c r="O15" s="15">
        <v>21101</v>
      </c>
      <c r="P15" s="15">
        <v>34538</v>
      </c>
      <c r="Q15" s="15">
        <v>5254</v>
      </c>
      <c r="R15" s="15">
        <v>8574</v>
      </c>
      <c r="S15" s="67">
        <f>(O15/P15*100)-100</f>
        <v>-38.904974231281486</v>
      </c>
      <c r="T15" s="81">
        <v>154975</v>
      </c>
      <c r="U15" s="15">
        <f t="shared" si="1"/>
        <v>1758.4166666666667</v>
      </c>
      <c r="V15" s="81">
        <f t="shared" si="2"/>
        <v>176076</v>
      </c>
      <c r="W15" s="81">
        <v>38001</v>
      </c>
      <c r="X15" s="82">
        <f t="shared" si="3"/>
        <v>43255</v>
      </c>
    </row>
    <row r="16" spans="1:24" ht="12.75">
      <c r="A16" s="76">
        <v>3</v>
      </c>
      <c r="B16" s="76">
        <v>2</v>
      </c>
      <c r="C16" s="4" t="s">
        <v>58</v>
      </c>
      <c r="D16" s="16" t="s">
        <v>43</v>
      </c>
      <c r="E16" s="16" t="s">
        <v>36</v>
      </c>
      <c r="F16" s="38">
        <v>6</v>
      </c>
      <c r="G16" s="38">
        <v>21</v>
      </c>
      <c r="H16" s="25">
        <v>15008</v>
      </c>
      <c r="I16" s="25">
        <v>20514</v>
      </c>
      <c r="J16" s="81">
        <v>3681</v>
      </c>
      <c r="K16" s="81">
        <v>5306</v>
      </c>
      <c r="L16" s="65">
        <f>(H16/I16*100)-100</f>
        <v>-26.84020668811543</v>
      </c>
      <c r="M16" s="15">
        <f t="shared" si="0"/>
        <v>714.6666666666666</v>
      </c>
      <c r="N16" s="39">
        <v>21</v>
      </c>
      <c r="O16" s="15">
        <v>18415</v>
      </c>
      <c r="P16" s="15">
        <v>24695</v>
      </c>
      <c r="Q16" s="15">
        <v>4560</v>
      </c>
      <c r="R16" s="15">
        <v>6491</v>
      </c>
      <c r="S16" s="67">
        <f>(O16/P16*100)-100</f>
        <v>-25.430249038266865</v>
      </c>
      <c r="T16" s="81">
        <v>469804</v>
      </c>
      <c r="U16" s="15">
        <f t="shared" si="1"/>
        <v>876.9047619047619</v>
      </c>
      <c r="V16" s="81">
        <f t="shared" si="2"/>
        <v>488219</v>
      </c>
      <c r="W16" s="81">
        <v>120684</v>
      </c>
      <c r="X16" s="82">
        <f t="shared" si="3"/>
        <v>125244</v>
      </c>
    </row>
    <row r="17" spans="1:24" ht="12.75">
      <c r="A17" s="76">
        <v>4</v>
      </c>
      <c r="B17" s="76" t="s">
        <v>51</v>
      </c>
      <c r="C17" s="4" t="s">
        <v>75</v>
      </c>
      <c r="D17" s="16" t="s">
        <v>76</v>
      </c>
      <c r="E17" s="16" t="s">
        <v>36</v>
      </c>
      <c r="F17" s="38">
        <v>1</v>
      </c>
      <c r="G17" s="38">
        <v>6</v>
      </c>
      <c r="H17" s="25">
        <v>11298</v>
      </c>
      <c r="I17" s="25"/>
      <c r="J17" s="15">
        <v>2655</v>
      </c>
      <c r="K17" s="15"/>
      <c r="L17" s="65"/>
      <c r="M17" s="15">
        <f t="shared" si="0"/>
        <v>1883</v>
      </c>
      <c r="N17" s="77">
        <v>6</v>
      </c>
      <c r="O17" s="23">
        <v>16372</v>
      </c>
      <c r="P17" s="23"/>
      <c r="Q17" s="15">
        <v>4105</v>
      </c>
      <c r="R17" s="15"/>
      <c r="S17" s="67"/>
      <c r="T17" s="81">
        <v>2242</v>
      </c>
      <c r="U17" s="15">
        <f t="shared" si="1"/>
        <v>2728.6666666666665</v>
      </c>
      <c r="V17" s="81">
        <f t="shared" si="2"/>
        <v>18614</v>
      </c>
      <c r="W17" s="81">
        <v>437</v>
      </c>
      <c r="X17" s="82">
        <f t="shared" si="3"/>
        <v>4542</v>
      </c>
    </row>
    <row r="18" spans="1:24" ht="13.5" customHeight="1">
      <c r="A18" s="76">
        <v>5</v>
      </c>
      <c r="B18" s="76">
        <v>3</v>
      </c>
      <c r="C18" s="4" t="s">
        <v>65</v>
      </c>
      <c r="D18" s="16" t="s">
        <v>47</v>
      </c>
      <c r="E18" s="16" t="s">
        <v>36</v>
      </c>
      <c r="F18" s="38">
        <v>4</v>
      </c>
      <c r="G18" s="38">
        <v>8</v>
      </c>
      <c r="H18" s="15">
        <v>7077</v>
      </c>
      <c r="I18" s="15">
        <v>10904</v>
      </c>
      <c r="J18" s="90">
        <v>1791</v>
      </c>
      <c r="K18" s="90">
        <v>2688</v>
      </c>
      <c r="L18" s="65">
        <f aca="true" t="shared" si="4" ref="L18:L32">(H18/I18*100)-100</f>
        <v>-35.09721203228173</v>
      </c>
      <c r="M18" s="15">
        <f t="shared" si="0"/>
        <v>884.625</v>
      </c>
      <c r="N18" s="39">
        <v>8</v>
      </c>
      <c r="O18" s="80">
        <v>8838</v>
      </c>
      <c r="P18" s="80">
        <v>13662</v>
      </c>
      <c r="Q18" s="15">
        <v>2326</v>
      </c>
      <c r="R18" s="15">
        <v>3525</v>
      </c>
      <c r="S18" s="67">
        <f aca="true" t="shared" si="5" ref="S18:S32">(O18/P18*100)-100</f>
        <v>-35.30961791831358</v>
      </c>
      <c r="T18" s="81">
        <v>68423</v>
      </c>
      <c r="U18" s="15">
        <f t="shared" si="1"/>
        <v>1104.75</v>
      </c>
      <c r="V18" s="81">
        <f t="shared" si="2"/>
        <v>77261</v>
      </c>
      <c r="W18" s="81">
        <v>17647</v>
      </c>
      <c r="X18" s="82">
        <f t="shared" si="3"/>
        <v>19973</v>
      </c>
    </row>
    <row r="19" spans="1:24" ht="12.75">
      <c r="A19" s="76">
        <v>6</v>
      </c>
      <c r="B19" s="76">
        <v>4</v>
      </c>
      <c r="C19" s="4" t="s">
        <v>68</v>
      </c>
      <c r="D19" s="16" t="s">
        <v>44</v>
      </c>
      <c r="E19" s="16" t="s">
        <v>45</v>
      </c>
      <c r="F19" s="38">
        <v>3</v>
      </c>
      <c r="G19" s="38">
        <v>8</v>
      </c>
      <c r="H19" s="15">
        <v>4876</v>
      </c>
      <c r="I19" s="15">
        <v>9809</v>
      </c>
      <c r="J19" s="88">
        <v>1183</v>
      </c>
      <c r="K19" s="88">
        <v>2339</v>
      </c>
      <c r="L19" s="65">
        <f t="shared" si="4"/>
        <v>-50.290549495361404</v>
      </c>
      <c r="M19" s="15">
        <f t="shared" si="0"/>
        <v>609.5</v>
      </c>
      <c r="N19" s="77">
        <v>8</v>
      </c>
      <c r="O19" s="23">
        <v>6905</v>
      </c>
      <c r="P19" s="23">
        <v>13198</v>
      </c>
      <c r="Q19" s="23">
        <v>1778</v>
      </c>
      <c r="R19" s="23">
        <v>3333</v>
      </c>
      <c r="S19" s="67">
        <f t="shared" si="5"/>
        <v>-47.681466888922564</v>
      </c>
      <c r="T19" s="81">
        <v>31567</v>
      </c>
      <c r="U19" s="15">
        <f t="shared" si="1"/>
        <v>863.125</v>
      </c>
      <c r="V19" s="81">
        <f t="shared" si="2"/>
        <v>38472</v>
      </c>
      <c r="W19" s="81">
        <v>7790</v>
      </c>
      <c r="X19" s="82">
        <f t="shared" si="3"/>
        <v>9568</v>
      </c>
    </row>
    <row r="20" spans="1:24" ht="12.75">
      <c r="A20" s="76">
        <v>7</v>
      </c>
      <c r="B20" s="76">
        <v>6</v>
      </c>
      <c r="C20" s="4" t="s">
        <v>56</v>
      </c>
      <c r="D20" s="16" t="s">
        <v>47</v>
      </c>
      <c r="E20" s="16" t="s">
        <v>48</v>
      </c>
      <c r="F20" s="38">
        <v>8</v>
      </c>
      <c r="G20" s="38">
        <v>2</v>
      </c>
      <c r="H20" s="15">
        <v>3799</v>
      </c>
      <c r="I20" s="15">
        <v>4062</v>
      </c>
      <c r="J20" s="25">
        <v>868</v>
      </c>
      <c r="K20" s="25">
        <v>933</v>
      </c>
      <c r="L20" s="65">
        <f t="shared" si="4"/>
        <v>-6.474643032988681</v>
      </c>
      <c r="M20" s="15">
        <f t="shared" si="0"/>
        <v>1899.5</v>
      </c>
      <c r="N20" s="39">
        <v>4</v>
      </c>
      <c r="O20" s="15">
        <v>5686</v>
      </c>
      <c r="P20" s="15">
        <v>6437</v>
      </c>
      <c r="Q20" s="15">
        <v>1343</v>
      </c>
      <c r="R20" s="15">
        <v>1537</v>
      </c>
      <c r="S20" s="67">
        <f t="shared" si="5"/>
        <v>-11.666925586453317</v>
      </c>
      <c r="T20" s="81">
        <v>68692</v>
      </c>
      <c r="U20" s="15">
        <f t="shared" si="1"/>
        <v>1421.5</v>
      </c>
      <c r="V20" s="81">
        <f t="shared" si="2"/>
        <v>74378</v>
      </c>
      <c r="W20" s="81">
        <v>17200</v>
      </c>
      <c r="X20" s="82">
        <f t="shared" si="3"/>
        <v>18543</v>
      </c>
    </row>
    <row r="21" spans="1:24" ht="12.75">
      <c r="A21" s="76">
        <v>8</v>
      </c>
      <c r="B21" s="76">
        <v>7</v>
      </c>
      <c r="C21" s="4" t="s">
        <v>66</v>
      </c>
      <c r="D21" s="16" t="s">
        <v>47</v>
      </c>
      <c r="E21" s="16" t="s">
        <v>45</v>
      </c>
      <c r="F21" s="38">
        <v>4</v>
      </c>
      <c r="G21" s="38">
        <v>4</v>
      </c>
      <c r="H21" s="15">
        <v>2591</v>
      </c>
      <c r="I21" s="15">
        <v>3526</v>
      </c>
      <c r="J21" s="90">
        <v>502</v>
      </c>
      <c r="K21" s="90">
        <v>690</v>
      </c>
      <c r="L21" s="65">
        <f t="shared" si="4"/>
        <v>-26.517300056721496</v>
      </c>
      <c r="M21" s="15">
        <f t="shared" si="0"/>
        <v>647.75</v>
      </c>
      <c r="N21" s="77">
        <v>4</v>
      </c>
      <c r="O21" s="15">
        <v>3903</v>
      </c>
      <c r="P21" s="15">
        <v>4937</v>
      </c>
      <c r="Q21" s="15">
        <v>817</v>
      </c>
      <c r="R21" s="15">
        <v>1026</v>
      </c>
      <c r="S21" s="67">
        <f t="shared" si="5"/>
        <v>-20.943893052461007</v>
      </c>
      <c r="T21" s="25">
        <v>28071</v>
      </c>
      <c r="U21" s="15">
        <f t="shared" si="1"/>
        <v>975.75</v>
      </c>
      <c r="V21" s="81">
        <f t="shared" si="2"/>
        <v>31974</v>
      </c>
      <c r="W21" s="81">
        <v>6139</v>
      </c>
      <c r="X21" s="82">
        <f t="shared" si="3"/>
        <v>6956</v>
      </c>
    </row>
    <row r="22" spans="1:24" ht="12.75">
      <c r="A22" s="76">
        <v>9</v>
      </c>
      <c r="B22" s="76">
        <v>8</v>
      </c>
      <c r="C22" s="4" t="s">
        <v>67</v>
      </c>
      <c r="D22" s="16" t="s">
        <v>53</v>
      </c>
      <c r="E22" s="16" t="s">
        <v>54</v>
      </c>
      <c r="F22" s="38">
        <v>4</v>
      </c>
      <c r="G22" s="38">
        <v>6</v>
      </c>
      <c r="H22" s="15">
        <v>2735</v>
      </c>
      <c r="I22" s="15">
        <v>3819</v>
      </c>
      <c r="J22" s="23">
        <v>728</v>
      </c>
      <c r="K22" s="23">
        <v>1000</v>
      </c>
      <c r="L22" s="65">
        <f t="shared" si="4"/>
        <v>-28.384393820371827</v>
      </c>
      <c r="M22" s="15">
        <f t="shared" si="0"/>
        <v>455.8333333333333</v>
      </c>
      <c r="N22" s="38">
        <v>6</v>
      </c>
      <c r="O22" s="23">
        <v>3683</v>
      </c>
      <c r="P22" s="23">
        <v>4900</v>
      </c>
      <c r="Q22" s="23">
        <v>1022</v>
      </c>
      <c r="R22" s="23">
        <v>1348</v>
      </c>
      <c r="S22" s="67">
        <f t="shared" si="5"/>
        <v>-24.836734693877546</v>
      </c>
      <c r="T22" s="81">
        <v>24103</v>
      </c>
      <c r="U22" s="15">
        <f t="shared" si="1"/>
        <v>613.8333333333334</v>
      </c>
      <c r="V22" s="81">
        <f t="shared" si="2"/>
        <v>27786</v>
      </c>
      <c r="W22" s="81">
        <v>6543</v>
      </c>
      <c r="X22" s="82">
        <f t="shared" si="3"/>
        <v>7565</v>
      </c>
    </row>
    <row r="23" spans="1:24" ht="12.75">
      <c r="A23" s="76">
        <v>10</v>
      </c>
      <c r="B23" s="76">
        <v>13</v>
      </c>
      <c r="C23" s="4" t="s">
        <v>61</v>
      </c>
      <c r="D23" s="16" t="s">
        <v>47</v>
      </c>
      <c r="E23" s="16" t="s">
        <v>48</v>
      </c>
      <c r="F23" s="38">
        <v>6</v>
      </c>
      <c r="G23" s="38">
        <v>1</v>
      </c>
      <c r="H23" s="25">
        <v>2274</v>
      </c>
      <c r="I23" s="25">
        <v>1924</v>
      </c>
      <c r="J23" s="25">
        <v>480</v>
      </c>
      <c r="K23" s="25">
        <v>422</v>
      </c>
      <c r="L23" s="65">
        <f t="shared" si="4"/>
        <v>18.191268191268193</v>
      </c>
      <c r="M23" s="15">
        <f t="shared" si="0"/>
        <v>2274</v>
      </c>
      <c r="N23" s="77">
        <v>1</v>
      </c>
      <c r="O23" s="15">
        <v>3103</v>
      </c>
      <c r="P23" s="15">
        <v>2942</v>
      </c>
      <c r="Q23" s="15">
        <v>676</v>
      </c>
      <c r="R23" s="15">
        <v>673</v>
      </c>
      <c r="S23" s="67">
        <f t="shared" si="5"/>
        <v>5.472467709041467</v>
      </c>
      <c r="T23" s="25">
        <v>26678</v>
      </c>
      <c r="U23" s="15">
        <f t="shared" si="1"/>
        <v>3103</v>
      </c>
      <c r="V23" s="81">
        <f t="shared" si="2"/>
        <v>29781</v>
      </c>
      <c r="W23" s="81">
        <v>5599</v>
      </c>
      <c r="X23" s="82">
        <f t="shared" si="3"/>
        <v>6275</v>
      </c>
    </row>
    <row r="24" spans="1:24" ht="12.75">
      <c r="A24" s="76">
        <v>11</v>
      </c>
      <c r="B24" s="52">
        <v>12</v>
      </c>
      <c r="C24" s="4" t="s">
        <v>60</v>
      </c>
      <c r="D24" s="16" t="s">
        <v>47</v>
      </c>
      <c r="E24" s="16" t="s">
        <v>45</v>
      </c>
      <c r="F24" s="38">
        <v>6</v>
      </c>
      <c r="G24" s="38">
        <v>3</v>
      </c>
      <c r="H24" s="25">
        <v>2060</v>
      </c>
      <c r="I24" s="25">
        <v>2601</v>
      </c>
      <c r="J24" s="25">
        <v>521</v>
      </c>
      <c r="K24" s="25">
        <v>660</v>
      </c>
      <c r="L24" s="65">
        <f t="shared" si="4"/>
        <v>-20.799692425990003</v>
      </c>
      <c r="M24" s="15">
        <f t="shared" si="0"/>
        <v>686.6666666666666</v>
      </c>
      <c r="N24" s="39">
        <v>3</v>
      </c>
      <c r="O24" s="15">
        <v>2747</v>
      </c>
      <c r="P24" s="15">
        <v>3294</v>
      </c>
      <c r="Q24" s="15">
        <v>742</v>
      </c>
      <c r="R24" s="15">
        <v>904</v>
      </c>
      <c r="S24" s="67">
        <f t="shared" si="5"/>
        <v>-16.605950212507594</v>
      </c>
      <c r="T24" s="92">
        <v>27059</v>
      </c>
      <c r="U24" s="15">
        <f t="shared" si="1"/>
        <v>915.6666666666666</v>
      </c>
      <c r="V24" s="81">
        <f t="shared" si="2"/>
        <v>29806</v>
      </c>
      <c r="W24" s="81">
        <v>7407</v>
      </c>
      <c r="X24" s="82">
        <f t="shared" si="3"/>
        <v>8149</v>
      </c>
    </row>
    <row r="25" spans="1:24" ht="12.75" customHeight="1">
      <c r="A25" s="52">
        <v>12</v>
      </c>
      <c r="B25" s="76">
        <v>10</v>
      </c>
      <c r="C25" s="4" t="s">
        <v>59</v>
      </c>
      <c r="D25" s="16" t="s">
        <v>46</v>
      </c>
      <c r="E25" s="16" t="s">
        <v>42</v>
      </c>
      <c r="F25" s="38">
        <v>6</v>
      </c>
      <c r="G25" s="38">
        <v>10</v>
      </c>
      <c r="H25" s="25">
        <v>1692</v>
      </c>
      <c r="I25" s="25">
        <v>3140</v>
      </c>
      <c r="J25" s="93">
        <v>449</v>
      </c>
      <c r="K25" s="93">
        <v>771</v>
      </c>
      <c r="L25" s="65">
        <f t="shared" si="4"/>
        <v>-46.11464968152866</v>
      </c>
      <c r="M25" s="15">
        <f t="shared" si="0"/>
        <v>169.2</v>
      </c>
      <c r="N25" s="77">
        <v>10</v>
      </c>
      <c r="O25" s="23">
        <v>2112</v>
      </c>
      <c r="P25" s="23">
        <v>4132</v>
      </c>
      <c r="Q25" s="89">
        <v>572</v>
      </c>
      <c r="R25" s="89">
        <v>1058</v>
      </c>
      <c r="S25" s="67">
        <f t="shared" si="5"/>
        <v>-48.88673765730881</v>
      </c>
      <c r="T25" s="83">
        <v>63164</v>
      </c>
      <c r="U25" s="15">
        <f t="shared" si="1"/>
        <v>211.2</v>
      </c>
      <c r="V25" s="81">
        <f t="shared" si="2"/>
        <v>65276</v>
      </c>
      <c r="W25" s="81">
        <v>16458</v>
      </c>
      <c r="X25" s="82">
        <f t="shared" si="3"/>
        <v>17030</v>
      </c>
    </row>
    <row r="26" spans="1:24" ht="12.75" customHeight="1">
      <c r="A26" s="76">
        <v>13</v>
      </c>
      <c r="B26" s="76">
        <v>5</v>
      </c>
      <c r="C26" s="4" t="s">
        <v>62</v>
      </c>
      <c r="D26" s="16" t="s">
        <v>44</v>
      </c>
      <c r="E26" s="16" t="s">
        <v>45</v>
      </c>
      <c r="F26" s="38">
        <v>5</v>
      </c>
      <c r="G26" s="38">
        <v>6</v>
      </c>
      <c r="H26" s="15">
        <v>1660</v>
      </c>
      <c r="I26" s="15">
        <v>5865</v>
      </c>
      <c r="J26" s="23">
        <v>434</v>
      </c>
      <c r="K26" s="23">
        <v>1469</v>
      </c>
      <c r="L26" s="65">
        <f t="shared" si="4"/>
        <v>-71.69650468883205</v>
      </c>
      <c r="M26" s="15">
        <f t="shared" si="0"/>
        <v>276.6666666666667</v>
      </c>
      <c r="N26" s="77">
        <v>6</v>
      </c>
      <c r="O26" s="23">
        <v>2110</v>
      </c>
      <c r="P26" s="23">
        <v>7399</v>
      </c>
      <c r="Q26" s="23">
        <v>558</v>
      </c>
      <c r="R26" s="23">
        <v>1924</v>
      </c>
      <c r="S26" s="67">
        <f t="shared" si="5"/>
        <v>-71.48263278821463</v>
      </c>
      <c r="T26" s="95">
        <v>92151</v>
      </c>
      <c r="U26" s="15">
        <f t="shared" si="1"/>
        <v>351.6666666666667</v>
      </c>
      <c r="V26" s="81">
        <f t="shared" si="2"/>
        <v>94261</v>
      </c>
      <c r="W26" s="81">
        <v>24442</v>
      </c>
      <c r="X26" s="82">
        <f t="shared" si="3"/>
        <v>25000</v>
      </c>
    </row>
    <row r="27" spans="1:24" ht="12.75">
      <c r="A27" s="76">
        <v>14</v>
      </c>
      <c r="B27" s="76">
        <v>9</v>
      </c>
      <c r="C27" s="4" t="s">
        <v>57</v>
      </c>
      <c r="D27" s="16" t="s">
        <v>47</v>
      </c>
      <c r="E27" s="16" t="s">
        <v>48</v>
      </c>
      <c r="F27" s="38">
        <v>7</v>
      </c>
      <c r="G27" s="38">
        <v>8</v>
      </c>
      <c r="H27" s="15">
        <v>1291</v>
      </c>
      <c r="I27" s="15">
        <v>3185</v>
      </c>
      <c r="J27" s="89">
        <v>302</v>
      </c>
      <c r="K27" s="89">
        <v>757</v>
      </c>
      <c r="L27" s="65">
        <f t="shared" si="4"/>
        <v>-59.466248037676614</v>
      </c>
      <c r="M27" s="15">
        <f t="shared" si="0"/>
        <v>161.375</v>
      </c>
      <c r="N27" s="77">
        <v>8</v>
      </c>
      <c r="O27" s="15">
        <v>1956</v>
      </c>
      <c r="P27" s="15">
        <v>4401</v>
      </c>
      <c r="Q27" s="15">
        <v>477</v>
      </c>
      <c r="R27" s="15">
        <v>1090</v>
      </c>
      <c r="S27" s="67">
        <f t="shared" si="5"/>
        <v>-55.55555555555556</v>
      </c>
      <c r="T27" s="96">
        <v>52358</v>
      </c>
      <c r="U27" s="15">
        <f t="shared" si="1"/>
        <v>244.5</v>
      </c>
      <c r="V27" s="81">
        <f t="shared" si="2"/>
        <v>54314</v>
      </c>
      <c r="W27" s="81">
        <v>13417</v>
      </c>
      <c r="X27" s="82">
        <f t="shared" si="3"/>
        <v>13894</v>
      </c>
    </row>
    <row r="28" spans="1:24" ht="12.75">
      <c r="A28" s="76">
        <v>15</v>
      </c>
      <c r="B28" s="76">
        <v>11</v>
      </c>
      <c r="C28" s="4" t="s">
        <v>63</v>
      </c>
      <c r="D28" s="16" t="s">
        <v>47</v>
      </c>
      <c r="E28" s="16" t="s">
        <v>48</v>
      </c>
      <c r="F28" s="38">
        <v>5</v>
      </c>
      <c r="G28" s="38">
        <v>1</v>
      </c>
      <c r="H28" s="25">
        <v>1252</v>
      </c>
      <c r="I28" s="25">
        <v>2490</v>
      </c>
      <c r="J28" s="15">
        <v>279</v>
      </c>
      <c r="K28" s="15">
        <v>540</v>
      </c>
      <c r="L28" s="65">
        <f t="shared" si="4"/>
        <v>-49.71887550200803</v>
      </c>
      <c r="M28" s="15">
        <f t="shared" si="0"/>
        <v>1252</v>
      </c>
      <c r="N28" s="77">
        <v>1</v>
      </c>
      <c r="O28" s="23">
        <v>1865</v>
      </c>
      <c r="P28" s="23">
        <v>3337</v>
      </c>
      <c r="Q28" s="23">
        <v>430</v>
      </c>
      <c r="R28" s="23">
        <v>750</v>
      </c>
      <c r="S28" s="67">
        <f t="shared" si="5"/>
        <v>-44.11147737488762</v>
      </c>
      <c r="T28" s="83">
        <v>18108</v>
      </c>
      <c r="U28" s="15">
        <f t="shared" si="1"/>
        <v>1865</v>
      </c>
      <c r="V28" s="81">
        <f t="shared" si="2"/>
        <v>19973</v>
      </c>
      <c r="W28" s="81">
        <v>4326</v>
      </c>
      <c r="X28" s="82">
        <f t="shared" si="3"/>
        <v>4756</v>
      </c>
    </row>
    <row r="29" spans="1:24" ht="12.75">
      <c r="A29" s="76">
        <v>16</v>
      </c>
      <c r="B29" s="76">
        <v>15</v>
      </c>
      <c r="C29" s="4" t="s">
        <v>52</v>
      </c>
      <c r="D29" s="16" t="s">
        <v>53</v>
      </c>
      <c r="E29" s="16" t="s">
        <v>54</v>
      </c>
      <c r="F29" s="38">
        <v>9</v>
      </c>
      <c r="G29" s="38">
        <v>6</v>
      </c>
      <c r="H29" s="25">
        <v>1320</v>
      </c>
      <c r="I29" s="25">
        <v>1622</v>
      </c>
      <c r="J29" s="89">
        <v>424</v>
      </c>
      <c r="K29" s="89">
        <v>428</v>
      </c>
      <c r="L29" s="65">
        <f t="shared" si="4"/>
        <v>-18.618988902589393</v>
      </c>
      <c r="M29" s="15">
        <f t="shared" si="0"/>
        <v>220</v>
      </c>
      <c r="N29" s="77">
        <v>6</v>
      </c>
      <c r="O29" s="23">
        <v>1475</v>
      </c>
      <c r="P29" s="23">
        <v>2006</v>
      </c>
      <c r="Q29" s="23">
        <v>487</v>
      </c>
      <c r="R29" s="23">
        <v>540</v>
      </c>
      <c r="S29" s="67">
        <f t="shared" si="5"/>
        <v>-26.470588235294116</v>
      </c>
      <c r="T29" s="91">
        <v>83368</v>
      </c>
      <c r="U29" s="15">
        <f t="shared" si="1"/>
        <v>245.83333333333334</v>
      </c>
      <c r="V29" s="81">
        <f t="shared" si="2"/>
        <v>84843</v>
      </c>
      <c r="W29" s="81">
        <v>22543</v>
      </c>
      <c r="X29" s="82">
        <f t="shared" si="3"/>
        <v>23030</v>
      </c>
    </row>
    <row r="30" spans="1:24" ht="12.75">
      <c r="A30" s="76">
        <v>17</v>
      </c>
      <c r="B30" s="76">
        <v>14</v>
      </c>
      <c r="C30" s="4" t="s">
        <v>55</v>
      </c>
      <c r="D30" s="16" t="s">
        <v>44</v>
      </c>
      <c r="E30" s="16" t="s">
        <v>45</v>
      </c>
      <c r="F30" s="38">
        <v>8</v>
      </c>
      <c r="G30" s="38">
        <v>6</v>
      </c>
      <c r="H30" s="23">
        <v>1065</v>
      </c>
      <c r="I30" s="23">
        <v>1930</v>
      </c>
      <c r="J30" s="93">
        <v>284</v>
      </c>
      <c r="K30" s="93">
        <v>432</v>
      </c>
      <c r="L30" s="65">
        <f t="shared" si="4"/>
        <v>-44.818652849740936</v>
      </c>
      <c r="M30" s="15">
        <f t="shared" si="0"/>
        <v>177.5</v>
      </c>
      <c r="N30" s="77">
        <v>6</v>
      </c>
      <c r="O30" s="15">
        <v>1432</v>
      </c>
      <c r="P30" s="15">
        <v>2601</v>
      </c>
      <c r="Q30" s="15">
        <v>383</v>
      </c>
      <c r="R30" s="15">
        <v>600</v>
      </c>
      <c r="S30" s="67">
        <f t="shared" si="5"/>
        <v>-44.9442522106882</v>
      </c>
      <c r="T30" s="91">
        <v>54562</v>
      </c>
      <c r="U30" s="15">
        <f t="shared" si="1"/>
        <v>238.66666666666666</v>
      </c>
      <c r="V30" s="81">
        <f t="shared" si="2"/>
        <v>55994</v>
      </c>
      <c r="W30" s="81">
        <v>14022</v>
      </c>
      <c r="X30" s="82">
        <f t="shared" si="3"/>
        <v>14405</v>
      </c>
    </row>
    <row r="31" spans="1:24" ht="12.75">
      <c r="A31" s="76">
        <v>18</v>
      </c>
      <c r="B31" s="76">
        <v>17</v>
      </c>
      <c r="C31" s="4" t="s">
        <v>71</v>
      </c>
      <c r="D31" s="16" t="s">
        <v>47</v>
      </c>
      <c r="E31" s="16" t="s">
        <v>48</v>
      </c>
      <c r="F31" s="38">
        <v>2</v>
      </c>
      <c r="G31" s="38">
        <v>1</v>
      </c>
      <c r="H31" s="25">
        <v>672</v>
      </c>
      <c r="I31" s="25">
        <v>564</v>
      </c>
      <c r="J31" s="15">
        <v>158</v>
      </c>
      <c r="K31" s="15">
        <v>123</v>
      </c>
      <c r="L31" s="65">
        <f t="shared" si="4"/>
        <v>19.148936170212764</v>
      </c>
      <c r="M31" s="15">
        <f t="shared" si="0"/>
        <v>672</v>
      </c>
      <c r="N31" s="77">
        <v>1</v>
      </c>
      <c r="O31" s="15">
        <v>1046</v>
      </c>
      <c r="P31" s="15">
        <v>1123</v>
      </c>
      <c r="Q31" s="15">
        <v>244</v>
      </c>
      <c r="R31" s="15">
        <v>264</v>
      </c>
      <c r="S31" s="67">
        <f t="shared" si="5"/>
        <v>-6.856634016028494</v>
      </c>
      <c r="T31" s="91">
        <v>3335</v>
      </c>
      <c r="U31" s="15">
        <f t="shared" si="1"/>
        <v>1046</v>
      </c>
      <c r="V31" s="81">
        <f t="shared" si="2"/>
        <v>4381</v>
      </c>
      <c r="W31" s="81">
        <v>1016</v>
      </c>
      <c r="X31" s="82">
        <f t="shared" si="3"/>
        <v>1260</v>
      </c>
    </row>
    <row r="32" spans="1:24" ht="12.75">
      <c r="A32" s="76">
        <v>19</v>
      </c>
      <c r="B32" s="76">
        <v>16</v>
      </c>
      <c r="C32" s="4" t="s">
        <v>69</v>
      </c>
      <c r="D32" s="16" t="s">
        <v>70</v>
      </c>
      <c r="E32" s="16" t="s">
        <v>48</v>
      </c>
      <c r="F32" s="38">
        <v>2</v>
      </c>
      <c r="G32" s="38">
        <v>1</v>
      </c>
      <c r="H32" s="15">
        <v>526</v>
      </c>
      <c r="I32" s="15">
        <v>1006</v>
      </c>
      <c r="J32" s="23">
        <v>115</v>
      </c>
      <c r="K32" s="23">
        <v>226</v>
      </c>
      <c r="L32" s="65">
        <f t="shared" si="4"/>
        <v>-47.713717693836976</v>
      </c>
      <c r="M32" s="15">
        <f t="shared" si="0"/>
        <v>526</v>
      </c>
      <c r="N32" s="39">
        <v>1</v>
      </c>
      <c r="O32" s="23">
        <v>930</v>
      </c>
      <c r="P32" s="23">
        <v>1576</v>
      </c>
      <c r="Q32" s="23">
        <v>208</v>
      </c>
      <c r="R32" s="23">
        <v>431</v>
      </c>
      <c r="S32" s="67">
        <f t="shared" si="5"/>
        <v>-40.98984771573604</v>
      </c>
      <c r="T32" s="91">
        <v>2708</v>
      </c>
      <c r="U32" s="15">
        <f t="shared" si="1"/>
        <v>930</v>
      </c>
      <c r="V32" s="81">
        <f t="shared" si="2"/>
        <v>3638</v>
      </c>
      <c r="W32" s="81">
        <v>856</v>
      </c>
      <c r="X32" s="82">
        <f t="shared" si="3"/>
        <v>1064</v>
      </c>
    </row>
    <row r="33" spans="1:24" ht="13.5" thickBot="1">
      <c r="A33" s="51">
        <v>20</v>
      </c>
      <c r="B33" s="76"/>
      <c r="C33" s="4"/>
      <c r="D33" s="16"/>
      <c r="E33" s="16"/>
      <c r="F33" s="38"/>
      <c r="G33" s="38"/>
      <c r="H33" s="15"/>
      <c r="I33" s="15"/>
      <c r="J33" s="90"/>
      <c r="K33" s="90"/>
      <c r="L33" s="65"/>
      <c r="M33" s="15"/>
      <c r="N33" s="94"/>
      <c r="O33" s="80"/>
      <c r="P33" s="80"/>
      <c r="Q33" s="80"/>
      <c r="R33" s="97"/>
      <c r="S33" s="67"/>
      <c r="T33" s="87"/>
      <c r="U33" s="15"/>
      <c r="V33" s="81"/>
      <c r="W33" s="81"/>
      <c r="X33" s="82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119</v>
      </c>
      <c r="H34" s="32">
        <f>SUM(H14:H33)</f>
        <v>113801</v>
      </c>
      <c r="I34" s="32">
        <v>102575</v>
      </c>
      <c r="J34" s="32">
        <f>SUM(J14:J33)</f>
        <v>27514</v>
      </c>
      <c r="K34" s="32">
        <v>24940</v>
      </c>
      <c r="L34" s="72">
        <f>(H34/I34*100)-100</f>
        <v>10.944187180112124</v>
      </c>
      <c r="M34" s="33">
        <f>H34/G34</f>
        <v>956.3109243697479</v>
      </c>
      <c r="N34" s="35">
        <f>SUM(N14:N33)</f>
        <v>121</v>
      </c>
      <c r="O34" s="32">
        <f>SUM(O14:O33)</f>
        <v>154923</v>
      </c>
      <c r="P34" s="32">
        <v>136149</v>
      </c>
      <c r="Q34" s="32">
        <f>SUM(Q14:Q33)</f>
        <v>38978</v>
      </c>
      <c r="R34" s="32">
        <v>34330</v>
      </c>
      <c r="S34" s="72">
        <f>(O34/P34*100)-100</f>
        <v>13.78930436507062</v>
      </c>
      <c r="T34" s="84">
        <f>SUM(T14:T33)</f>
        <v>1272231</v>
      </c>
      <c r="U34" s="33">
        <f>O34/N34</f>
        <v>1280.3553719008264</v>
      </c>
      <c r="V34" s="86">
        <f>SUM(V14:V33)</f>
        <v>1427154</v>
      </c>
      <c r="W34" s="85">
        <f>SUM(W14:W33)</f>
        <v>324957</v>
      </c>
      <c r="X34" s="36">
        <f>SUM(X14:X33)</f>
        <v>363935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16 - Jan   18 -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0.7658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15 - Jan   21 -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39835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YES MAN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9</v>
      </c>
      <c r="H14" s="15">
        <f>'WEEKLY COMPETITIVE REPORT'!H14/X4</f>
        <v>49193.00078349438</v>
      </c>
      <c r="I14" s="15">
        <f>'WEEKLY COMPETITIVE REPORT'!I14/X4</f>
        <v>0</v>
      </c>
      <c r="J14" s="23">
        <f>'WEEKLY COMPETITIVE REPORT'!J14</f>
        <v>9078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5465.888975943821</v>
      </c>
      <c r="N14" s="38">
        <f>'WEEKLY COMPETITIVE REPORT'!N14</f>
        <v>9</v>
      </c>
      <c r="O14" s="15">
        <f>'WEEKLY COMPETITIVE REPORT'!O14/X4</f>
        <v>66915.64377121963</v>
      </c>
      <c r="P14" s="15">
        <f>'WEEKLY COMPETITIVE REPORT'!P14/X4</f>
        <v>0</v>
      </c>
      <c r="Q14" s="23">
        <f>'WEEKLY COMPETITIVE REPORT'!Q14</f>
        <v>12996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1126.926090363019</v>
      </c>
      <c r="U14" s="15">
        <f aca="true" t="shared" si="1" ref="U14:U20">O14/N14</f>
        <v>7435.071530135515</v>
      </c>
      <c r="V14" s="26">
        <f aca="true" t="shared" si="2" ref="V14:V20">O14+T14</f>
        <v>68042.56986158265</v>
      </c>
      <c r="W14" s="23">
        <f>'WEEKLY COMPETITIVE REPORT'!W14</f>
        <v>430</v>
      </c>
      <c r="X14" s="57">
        <f>'WEEKLY COMPETITIVE REPORT'!X14</f>
        <v>13426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AUSTRALIA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4</v>
      </c>
      <c r="G15" s="38">
        <f>'WEEKLY COMPETITIVE REPORT'!G15</f>
        <v>12</v>
      </c>
      <c r="H15" s="15">
        <f>'WEEKLY COMPETITIVE REPORT'!H15/X4</f>
        <v>19499.869417602506</v>
      </c>
      <c r="I15" s="15">
        <f>'WEEKLY COMPETITIVE REPORT'!I15/X4</f>
        <v>32539.82763123531</v>
      </c>
      <c r="J15" s="23">
        <f>'WEEKLY COMPETITIVE REPORT'!J15</f>
        <v>3582</v>
      </c>
      <c r="K15" s="23">
        <f>'WEEKLY COMPETITIVE REPORT'!K15</f>
        <v>5977</v>
      </c>
      <c r="L15" s="65">
        <f>'WEEKLY COMPETITIVE REPORT'!L15</f>
        <v>-40.0738392391348</v>
      </c>
      <c r="M15" s="15">
        <f t="shared" si="0"/>
        <v>1624.9891181335422</v>
      </c>
      <c r="N15" s="38">
        <f>'WEEKLY COMPETITIVE REPORT'!N15</f>
        <v>12</v>
      </c>
      <c r="O15" s="15">
        <f>'WEEKLY COMPETITIVE REPORT'!O15/X4</f>
        <v>27554.191694959518</v>
      </c>
      <c r="P15" s="15">
        <f>'WEEKLY COMPETITIVE REPORT'!P15/X4</f>
        <v>45100.548446069464</v>
      </c>
      <c r="Q15" s="23">
        <f>'WEEKLY COMPETITIVE REPORT'!Q15</f>
        <v>5254</v>
      </c>
      <c r="R15" s="23">
        <f>'WEEKLY COMPETITIVE REPORT'!R15</f>
        <v>8574</v>
      </c>
      <c r="S15" s="65">
        <f>'WEEKLY COMPETITIVE REPORT'!S15</f>
        <v>-38.904974231281486</v>
      </c>
      <c r="T15" s="15">
        <f>'WEEKLY COMPETITIVE REPORT'!T15/X4</f>
        <v>202370.07051449464</v>
      </c>
      <c r="U15" s="15">
        <f t="shared" si="1"/>
        <v>2296.1826412466266</v>
      </c>
      <c r="V15" s="26">
        <f t="shared" si="2"/>
        <v>229924.26220945414</v>
      </c>
      <c r="W15" s="23">
        <f>'WEEKLY COMPETITIVE REPORT'!W15</f>
        <v>38001</v>
      </c>
      <c r="X15" s="57">
        <f>'WEEKLY COMPETITIVE REPORT'!X15</f>
        <v>43255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MADAGASCAR 2</v>
      </c>
      <c r="D16" s="4" t="str">
        <f>'WEEKLY COMPETITIVE REPORT'!D16</f>
        <v>UIP</v>
      </c>
      <c r="E16" s="4" t="str">
        <f>'WEEKLY COMPETITIVE REPORT'!E16</f>
        <v>Karantanija</v>
      </c>
      <c r="F16" s="38">
        <f>'WEEKLY COMPETITIVE REPORT'!F16</f>
        <v>6</v>
      </c>
      <c r="G16" s="38">
        <f>'WEEKLY COMPETITIVE REPORT'!G16</f>
        <v>21</v>
      </c>
      <c r="H16" s="15">
        <f>'WEEKLY COMPETITIVE REPORT'!H16/X4</f>
        <v>19597.80621572212</v>
      </c>
      <c r="I16" s="15">
        <f>'WEEKLY COMPETITIVE REPORT'!I16/X4</f>
        <v>26787.673021676677</v>
      </c>
      <c r="J16" s="23">
        <f>'WEEKLY COMPETITIVE REPORT'!J16</f>
        <v>3681</v>
      </c>
      <c r="K16" s="23">
        <f>'WEEKLY COMPETITIVE REPORT'!K16</f>
        <v>5306</v>
      </c>
      <c r="L16" s="65">
        <f>'WEEKLY COMPETITIVE REPORT'!L16</f>
        <v>-26.84020668811543</v>
      </c>
      <c r="M16" s="15">
        <f t="shared" si="0"/>
        <v>933.2288674153391</v>
      </c>
      <c r="N16" s="38">
        <f>'WEEKLY COMPETITIVE REPORT'!N16</f>
        <v>21</v>
      </c>
      <c r="O16" s="15">
        <f>'WEEKLY COMPETITIVE REPORT'!O16/X4</f>
        <v>24046.748498302426</v>
      </c>
      <c r="P16" s="15">
        <f>'WEEKLY COMPETITIVE REPORT'!P16/X4</f>
        <v>32247.323060851395</v>
      </c>
      <c r="Q16" s="23">
        <f>'WEEKLY COMPETITIVE REPORT'!Q16</f>
        <v>4560</v>
      </c>
      <c r="R16" s="23">
        <f>'WEEKLY COMPETITIVE REPORT'!R16</f>
        <v>6491</v>
      </c>
      <c r="S16" s="65">
        <f>'WEEKLY COMPETITIVE REPORT'!S16</f>
        <v>-25.430249038266865</v>
      </c>
      <c r="T16" s="15">
        <f>'WEEKLY COMPETITIVE REPORT'!T16/X4</f>
        <v>613481.3267171585</v>
      </c>
      <c r="U16" s="15">
        <f t="shared" si="1"/>
        <v>1145.083261823925</v>
      </c>
      <c r="V16" s="26">
        <f t="shared" si="2"/>
        <v>637528.075215461</v>
      </c>
      <c r="W16" s="23">
        <f>'WEEKLY COMPETITIVE REPORT'!W16</f>
        <v>120684</v>
      </c>
      <c r="X16" s="57">
        <f>'WEEKLY COMPETITIVE REPORT'!X16</f>
        <v>125244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CHANGELING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1</v>
      </c>
      <c r="G17" s="38">
        <f>'WEEKLY COMPETITIVE REPORT'!G17</f>
        <v>6</v>
      </c>
      <c r="H17" s="15">
        <f>'WEEKLY COMPETITIVE REPORT'!H17/X4</f>
        <v>14753.199268738574</v>
      </c>
      <c r="I17" s="15">
        <f>'WEEKLY COMPETITIVE REPORT'!I17/X4</f>
        <v>0</v>
      </c>
      <c r="J17" s="23">
        <f>'WEEKLY COMPETITIVE REPORT'!J17</f>
        <v>2655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2458.8665447897624</v>
      </c>
      <c r="N17" s="38">
        <f>'WEEKLY COMPETITIVE REPORT'!N17</f>
        <v>6</v>
      </c>
      <c r="O17" s="15">
        <f>'WEEKLY COMPETITIVE REPORT'!O17/X4</f>
        <v>21378.950117524157</v>
      </c>
      <c r="P17" s="15">
        <f>'WEEKLY COMPETITIVE REPORT'!P17/X4</f>
        <v>0</v>
      </c>
      <c r="Q17" s="23">
        <f>'WEEKLY COMPETITIVE REPORT'!Q17</f>
        <v>4105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2927.6573517889788</v>
      </c>
      <c r="U17" s="15">
        <f t="shared" si="1"/>
        <v>3563.158352920693</v>
      </c>
      <c r="V17" s="26">
        <f t="shared" si="2"/>
        <v>24306.607469313134</v>
      </c>
      <c r="W17" s="23">
        <f>'WEEKLY COMPETITIVE REPORT'!W17</f>
        <v>437</v>
      </c>
      <c r="X17" s="57">
        <f>'WEEKLY COMPETITIVE REPORT'!X17</f>
        <v>4542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ROLE MODELS</v>
      </c>
      <c r="D18" s="4" t="str">
        <f>'WEEKLY COMPETITIVE REPORT'!D18</f>
        <v>INDEP</v>
      </c>
      <c r="E18" s="4" t="str">
        <f>'WEEKLY COMPETITIVE REPORT'!E18</f>
        <v>Karantanija</v>
      </c>
      <c r="F18" s="38">
        <f>'WEEKLY COMPETITIVE REPORT'!F18</f>
        <v>4</v>
      </c>
      <c r="G18" s="38">
        <f>'WEEKLY COMPETITIVE REPORT'!G18</f>
        <v>8</v>
      </c>
      <c r="H18" s="15">
        <f>'WEEKLY COMPETITIVE REPORT'!H18/X4</f>
        <v>9241.316270566727</v>
      </c>
      <c r="I18" s="15">
        <f>'WEEKLY COMPETITIVE REPORT'!I18/X4</f>
        <v>14238.704622616871</v>
      </c>
      <c r="J18" s="23">
        <f>'WEEKLY COMPETITIVE REPORT'!J18</f>
        <v>1791</v>
      </c>
      <c r="K18" s="23">
        <f>'WEEKLY COMPETITIVE REPORT'!K18</f>
        <v>2688</v>
      </c>
      <c r="L18" s="65">
        <f>'WEEKLY COMPETITIVE REPORT'!L18</f>
        <v>-35.09721203228173</v>
      </c>
      <c r="M18" s="15">
        <f t="shared" si="0"/>
        <v>1155.164533820841</v>
      </c>
      <c r="N18" s="38">
        <f>'WEEKLY COMPETITIVE REPORT'!N18</f>
        <v>8</v>
      </c>
      <c r="O18" s="15">
        <f>'WEEKLY COMPETITIVE REPORT'!O18/X4</f>
        <v>11540.872290415251</v>
      </c>
      <c r="P18" s="15">
        <f>'WEEKLY COMPETITIVE REPORT'!P18/X4</f>
        <v>17840.16714546879</v>
      </c>
      <c r="Q18" s="23">
        <f>'WEEKLY COMPETITIVE REPORT'!Q18</f>
        <v>2326</v>
      </c>
      <c r="R18" s="23">
        <f>'WEEKLY COMPETITIVE REPORT'!R18</f>
        <v>3525</v>
      </c>
      <c r="S18" s="65">
        <f>'WEEKLY COMPETITIVE REPORT'!S18</f>
        <v>-35.30961791831358</v>
      </c>
      <c r="T18" s="15">
        <f>'WEEKLY COMPETITIVE REPORT'!T18/X4</f>
        <v>89348.39383651083</v>
      </c>
      <c r="U18" s="15">
        <f t="shared" si="1"/>
        <v>1442.6090363019064</v>
      </c>
      <c r="V18" s="26">
        <f t="shared" si="2"/>
        <v>100889.26612692609</v>
      </c>
      <c r="W18" s="23">
        <f>'WEEKLY COMPETITIVE REPORT'!W18</f>
        <v>17647</v>
      </c>
      <c r="X18" s="57">
        <f>'WEEKLY COMPETITIVE REPORT'!X18</f>
        <v>19973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ROCKNROLLA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3</v>
      </c>
      <c r="G19" s="38">
        <f>'WEEKLY COMPETITIVE REPORT'!G19</f>
        <v>8</v>
      </c>
      <c r="H19" s="15">
        <f>'WEEKLY COMPETITIVE REPORT'!H19/X4</f>
        <v>6367.197701749804</v>
      </c>
      <c r="I19" s="15">
        <f>'WEEKLY COMPETITIVE REPORT'!I19/X4</f>
        <v>12808.827370070514</v>
      </c>
      <c r="J19" s="23">
        <f>'WEEKLY COMPETITIVE REPORT'!J19</f>
        <v>1183</v>
      </c>
      <c r="K19" s="23">
        <f>'WEEKLY COMPETITIVE REPORT'!K19</f>
        <v>2339</v>
      </c>
      <c r="L19" s="65">
        <f>'WEEKLY COMPETITIVE REPORT'!L19</f>
        <v>-50.290549495361404</v>
      </c>
      <c r="M19" s="15">
        <f t="shared" si="0"/>
        <v>795.8997127187255</v>
      </c>
      <c r="N19" s="38">
        <f>'WEEKLY COMPETITIVE REPORT'!N19</f>
        <v>8</v>
      </c>
      <c r="O19" s="15">
        <f>'WEEKLY COMPETITIVE REPORT'!O19/X4</f>
        <v>9016.71454687908</v>
      </c>
      <c r="P19" s="15">
        <f>'WEEKLY COMPETITIVE REPORT'!P19/X4</f>
        <v>17234.264821102115</v>
      </c>
      <c r="Q19" s="23">
        <f>'WEEKLY COMPETITIVE REPORT'!Q19</f>
        <v>1778</v>
      </c>
      <c r="R19" s="23">
        <f>'WEEKLY COMPETITIVE REPORT'!R19</f>
        <v>3333</v>
      </c>
      <c r="S19" s="65">
        <f>'WEEKLY COMPETITIVE REPORT'!S19</f>
        <v>-47.681466888922564</v>
      </c>
      <c r="T19" s="15">
        <f>'WEEKLY COMPETITIVE REPORT'!T19/X4</f>
        <v>41220.94541655784</v>
      </c>
      <c r="U19" s="15">
        <f t="shared" si="1"/>
        <v>1127.089318359885</v>
      </c>
      <c r="V19" s="26">
        <f t="shared" si="2"/>
        <v>50237.65996343692</v>
      </c>
      <c r="W19" s="23">
        <f>'WEEKLY COMPETITIVE REPORT'!W19</f>
        <v>7790</v>
      </c>
      <c r="X19" s="57">
        <f>'WEEKLY COMPETITIVE REPORT'!X19</f>
        <v>9568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VICKY CRISTINA BARCELONA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8</v>
      </c>
      <c r="G20" s="38">
        <f>'WEEKLY COMPETITIVE REPORT'!G20</f>
        <v>2</v>
      </c>
      <c r="H20" s="15">
        <f>'WEEKLY COMPETITIVE REPORT'!H20/X4</f>
        <v>4960.825280752154</v>
      </c>
      <c r="I20" s="15">
        <f>'WEEKLY COMPETITIVE REPORT'!I20/X4</f>
        <v>5304.256986158266</v>
      </c>
      <c r="J20" s="23">
        <f>'WEEKLY COMPETITIVE REPORT'!J20</f>
        <v>868</v>
      </c>
      <c r="K20" s="23">
        <f>'WEEKLY COMPETITIVE REPORT'!K20</f>
        <v>933</v>
      </c>
      <c r="L20" s="65">
        <f>'WEEKLY COMPETITIVE REPORT'!L20</f>
        <v>-6.474643032988681</v>
      </c>
      <c r="M20" s="15">
        <f t="shared" si="0"/>
        <v>2480.412640376077</v>
      </c>
      <c r="N20" s="38">
        <f>'WEEKLY COMPETITIVE REPORT'!N20</f>
        <v>4</v>
      </c>
      <c r="O20" s="15">
        <f>'WEEKLY COMPETITIVE REPORT'!O20/X4</f>
        <v>7424.91512144163</v>
      </c>
      <c r="P20" s="15">
        <f>'WEEKLY COMPETITIVE REPORT'!P20/X4</f>
        <v>8405.588926612692</v>
      </c>
      <c r="Q20" s="23">
        <f>'WEEKLY COMPETITIVE REPORT'!Q20</f>
        <v>1343</v>
      </c>
      <c r="R20" s="23">
        <f>'WEEKLY COMPETITIVE REPORT'!R20</f>
        <v>1537</v>
      </c>
      <c r="S20" s="65">
        <f>'WEEKLY COMPETITIVE REPORT'!S20</f>
        <v>-11.666925586453317</v>
      </c>
      <c r="T20" s="15">
        <f>'WEEKLY COMPETITIVE REPORT'!T20/X4</f>
        <v>89699.66048576651</v>
      </c>
      <c r="U20" s="15">
        <f t="shared" si="1"/>
        <v>1856.2287803604074</v>
      </c>
      <c r="V20" s="26">
        <f t="shared" si="2"/>
        <v>97124.57560720814</v>
      </c>
      <c r="W20" s="23">
        <f>'WEEKLY COMPETITIVE REPORT'!W20</f>
        <v>17200</v>
      </c>
      <c r="X20" s="57">
        <f>'WEEKLY COMPETITIVE REPORT'!X20</f>
        <v>18543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U2 3D</v>
      </c>
      <c r="D21" s="4" t="str">
        <f>'WEEKLY COMPETITIVE REPORT'!D21</f>
        <v>INDEP</v>
      </c>
      <c r="E21" s="4" t="str">
        <f>'WEEKLY COMPETITIVE REPORT'!E21</f>
        <v>Blitz</v>
      </c>
      <c r="F21" s="38">
        <f>'WEEKLY COMPETITIVE REPORT'!F21</f>
        <v>4</v>
      </c>
      <c r="G21" s="38">
        <f>'WEEKLY COMPETITIVE REPORT'!G21</f>
        <v>4</v>
      </c>
      <c r="H21" s="15">
        <f>'WEEKLY COMPETITIVE REPORT'!H21/X4</f>
        <v>3383.3899190389134</v>
      </c>
      <c r="I21" s="15">
        <f>'WEEKLY COMPETITIVE REPORT'!I21/X4</f>
        <v>4604.335335596761</v>
      </c>
      <c r="J21" s="23">
        <f>'WEEKLY COMPETITIVE REPORT'!J21</f>
        <v>502</v>
      </c>
      <c r="K21" s="23">
        <f>'WEEKLY COMPETITIVE REPORT'!K21</f>
        <v>690</v>
      </c>
      <c r="L21" s="65">
        <f>'WEEKLY COMPETITIVE REPORT'!L21</f>
        <v>-26.517300056721496</v>
      </c>
      <c r="M21" s="15">
        <f aca="true" t="shared" si="3" ref="M21:M33">H21/G21</f>
        <v>845.8474797597283</v>
      </c>
      <c r="N21" s="38">
        <f>'WEEKLY COMPETITIVE REPORT'!N21</f>
        <v>4</v>
      </c>
      <c r="O21" s="15">
        <f>'WEEKLY COMPETITIVE REPORT'!O21/X4</f>
        <v>5096.630974144685</v>
      </c>
      <c r="P21" s="15">
        <f>'WEEKLY COMPETITIVE REPORT'!P21/X4</f>
        <v>6446.852964220423</v>
      </c>
      <c r="Q21" s="23">
        <f>'WEEKLY COMPETITIVE REPORT'!Q21</f>
        <v>817</v>
      </c>
      <c r="R21" s="23">
        <f>'WEEKLY COMPETITIVE REPORT'!R21</f>
        <v>1026</v>
      </c>
      <c r="S21" s="65">
        <f>'WEEKLY COMPETITIVE REPORT'!S21</f>
        <v>-20.943893052461007</v>
      </c>
      <c r="T21" s="15">
        <f>'WEEKLY COMPETITIVE REPORT'!T21/X4</f>
        <v>36655.78480020893</v>
      </c>
      <c r="U21" s="15">
        <f aca="true" t="shared" si="4" ref="U21:U33">O21/N21</f>
        <v>1274.1577435361712</v>
      </c>
      <c r="V21" s="26">
        <f aca="true" t="shared" si="5" ref="V21:V33">O21+T21</f>
        <v>41752.41577435361</v>
      </c>
      <c r="W21" s="23">
        <f>'WEEKLY COMPETITIVE REPORT'!W21</f>
        <v>6139</v>
      </c>
      <c r="X21" s="57">
        <f>'WEEKLY COMPETITIVE REPORT'!X21</f>
        <v>6956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BEDTIME STORIES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4</v>
      </c>
      <c r="G22" s="38">
        <f>'WEEKLY COMPETITIVE REPORT'!G22</f>
        <v>6</v>
      </c>
      <c r="H22" s="15">
        <f>'WEEKLY COMPETITIVE REPORT'!H22/X4</f>
        <v>3571.428571428571</v>
      </c>
      <c r="I22" s="15">
        <f>'WEEKLY COMPETITIVE REPORT'!I22/X4</f>
        <v>4986.941760250718</v>
      </c>
      <c r="J22" s="23">
        <f>'WEEKLY COMPETITIVE REPORT'!J22</f>
        <v>728</v>
      </c>
      <c r="K22" s="23">
        <f>'WEEKLY COMPETITIVE REPORT'!K22</f>
        <v>1000</v>
      </c>
      <c r="L22" s="65">
        <f>'WEEKLY COMPETITIVE REPORT'!L22</f>
        <v>-28.384393820371827</v>
      </c>
      <c r="M22" s="15">
        <f t="shared" si="3"/>
        <v>595.2380952380952</v>
      </c>
      <c r="N22" s="38">
        <f>'WEEKLY COMPETITIVE REPORT'!N22</f>
        <v>6</v>
      </c>
      <c r="O22" s="15">
        <f>'WEEKLY COMPETITIVE REPORT'!O22/X4</f>
        <v>4809.349699660485</v>
      </c>
      <c r="P22" s="15">
        <f>'WEEKLY COMPETITIVE REPORT'!P22/X4</f>
        <v>6398.53747714808</v>
      </c>
      <c r="Q22" s="23">
        <f>'WEEKLY COMPETITIVE REPORT'!Q22</f>
        <v>1022</v>
      </c>
      <c r="R22" s="23">
        <f>'WEEKLY COMPETITIVE REPORT'!R22</f>
        <v>1348</v>
      </c>
      <c r="S22" s="65">
        <f>'WEEKLY COMPETITIVE REPORT'!S22</f>
        <v>-24.836734693877546</v>
      </c>
      <c r="T22" s="15">
        <f>'WEEKLY COMPETITIVE REPORT'!T22/X4</f>
        <v>31474.275267693913</v>
      </c>
      <c r="U22" s="15">
        <f t="shared" si="4"/>
        <v>801.5582832767476</v>
      </c>
      <c r="V22" s="26">
        <f t="shared" si="5"/>
        <v>36283.6249673544</v>
      </c>
      <c r="W22" s="23">
        <f>'WEEKLY COMPETITIVE REPORT'!W22</f>
        <v>6543</v>
      </c>
      <c r="X22" s="57">
        <f>'WEEKLY COMPETITIVE REPORT'!X22</f>
        <v>7565</v>
      </c>
    </row>
    <row r="23" spans="1:24" ht="12.75">
      <c r="A23" s="51">
        <v>10</v>
      </c>
      <c r="B23" s="4">
        <f>'WEEKLY COMPETITIVE REPORT'!B23</f>
        <v>13</v>
      </c>
      <c r="C23" s="4" t="str">
        <f>'WEEKLY COMPETITIVE REPORT'!C23</f>
        <v>GOMORRA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6</v>
      </c>
      <c r="G23" s="38">
        <f>'WEEKLY COMPETITIVE REPORT'!G23</f>
        <v>1</v>
      </c>
      <c r="H23" s="15">
        <f>'WEEKLY COMPETITIVE REPORT'!H23/X4</f>
        <v>2969.4437189866803</v>
      </c>
      <c r="I23" s="15">
        <f>'WEEKLY COMPETITIVE REPORT'!I23/X4</f>
        <v>2512.4053277618177</v>
      </c>
      <c r="J23" s="23">
        <f>'WEEKLY COMPETITIVE REPORT'!J23</f>
        <v>480</v>
      </c>
      <c r="K23" s="23">
        <f>'WEEKLY COMPETITIVE REPORT'!K23</f>
        <v>422</v>
      </c>
      <c r="L23" s="65">
        <f>'WEEKLY COMPETITIVE REPORT'!L23</f>
        <v>18.191268191268193</v>
      </c>
      <c r="M23" s="15">
        <f t="shared" si="3"/>
        <v>2969.4437189866803</v>
      </c>
      <c r="N23" s="38">
        <f>'WEEKLY COMPETITIVE REPORT'!N23</f>
        <v>1</v>
      </c>
      <c r="O23" s="15">
        <f>'WEEKLY COMPETITIVE REPORT'!O23/X4</f>
        <v>4051.971794202141</v>
      </c>
      <c r="P23" s="15">
        <f>'WEEKLY COMPETITIVE REPORT'!P23/X4</f>
        <v>3841.7341342387044</v>
      </c>
      <c r="Q23" s="23">
        <f>'WEEKLY COMPETITIVE REPORT'!Q23</f>
        <v>676</v>
      </c>
      <c r="R23" s="23">
        <f>'WEEKLY COMPETITIVE REPORT'!R23</f>
        <v>673</v>
      </c>
      <c r="S23" s="65">
        <f>'WEEKLY COMPETITIVE REPORT'!S23</f>
        <v>5.472467709041467</v>
      </c>
      <c r="T23" s="15">
        <f>'WEEKLY COMPETITIVE REPORT'!T23/X4</f>
        <v>34836.77200313398</v>
      </c>
      <c r="U23" s="15">
        <f t="shared" si="4"/>
        <v>4051.971794202141</v>
      </c>
      <c r="V23" s="26">
        <f t="shared" si="5"/>
        <v>38888.743797336116</v>
      </c>
      <c r="W23" s="23">
        <f>'WEEKLY COMPETITIVE REPORT'!W23</f>
        <v>5599</v>
      </c>
      <c r="X23" s="57">
        <f>'WEEKLY COMPETITIVE REPORT'!X23</f>
        <v>6275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THE WOMEN</v>
      </c>
      <c r="D24" s="4" t="str">
        <f>'WEEKLY COMPETITIVE REPORT'!D24</f>
        <v>INDEP</v>
      </c>
      <c r="E24" s="4" t="str">
        <f>'WEEKLY COMPETITIVE REPORT'!E24</f>
        <v>Blitz</v>
      </c>
      <c r="F24" s="38">
        <f>'WEEKLY COMPETITIVE REPORT'!F24</f>
        <v>6</v>
      </c>
      <c r="G24" s="38">
        <f>'WEEKLY COMPETITIVE REPORT'!G24</f>
        <v>3</v>
      </c>
      <c r="H24" s="15">
        <f>'WEEKLY COMPETITIVE REPORT'!H24/X4</f>
        <v>2689.99738835205</v>
      </c>
      <c r="I24" s="15">
        <f>'WEEKLY COMPETITIVE REPORT'!I24/X4</f>
        <v>3396.448158788195</v>
      </c>
      <c r="J24" s="23">
        <f>'WEEKLY COMPETITIVE REPORT'!J24</f>
        <v>521</v>
      </c>
      <c r="K24" s="23">
        <f>'WEEKLY COMPETITIVE REPORT'!K24</f>
        <v>660</v>
      </c>
      <c r="L24" s="65">
        <f>'WEEKLY COMPETITIVE REPORT'!L24</f>
        <v>-20.799692425990003</v>
      </c>
      <c r="M24" s="15">
        <f t="shared" si="3"/>
        <v>896.66579611735</v>
      </c>
      <c r="N24" s="38">
        <f>'WEEKLY COMPETITIVE REPORT'!N24</f>
        <v>3</v>
      </c>
      <c r="O24" s="15">
        <f>'WEEKLY COMPETITIVE REPORT'!O24/X4</f>
        <v>3587.0984591277092</v>
      </c>
      <c r="P24" s="15">
        <f>'WEEKLY COMPETITIVE REPORT'!P24/X4</f>
        <v>4301.384173413424</v>
      </c>
      <c r="Q24" s="23">
        <f>'WEEKLY COMPETITIVE REPORT'!Q24</f>
        <v>742</v>
      </c>
      <c r="R24" s="23">
        <f>'WEEKLY COMPETITIVE REPORT'!R24</f>
        <v>904</v>
      </c>
      <c r="S24" s="65">
        <f>'WEEKLY COMPETITIVE REPORT'!S24</f>
        <v>-16.605950212507594</v>
      </c>
      <c r="T24" s="15">
        <f>'WEEKLY COMPETITIVE REPORT'!T24/X4</f>
        <v>35334.29093758161</v>
      </c>
      <c r="U24" s="15">
        <f t="shared" si="4"/>
        <v>1195.699486375903</v>
      </c>
      <c r="V24" s="26">
        <f t="shared" si="5"/>
        <v>38921.38939670932</v>
      </c>
      <c r="W24" s="23">
        <f>'WEEKLY COMPETITIVE REPORT'!W24</f>
        <v>7407</v>
      </c>
      <c r="X24" s="57">
        <f>'WEEKLY COMPETITIVE REPORT'!X24</f>
        <v>8149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THE DAY THE EARTH STOOD STILL</v>
      </c>
      <c r="D25" s="4" t="str">
        <f>'WEEKLY COMPETITIVE REPORT'!D25</f>
        <v>FOX</v>
      </c>
      <c r="E25" s="4" t="str">
        <f>'WEEKLY COMPETITIVE REPORT'!E25</f>
        <v>CF</v>
      </c>
      <c r="F25" s="38">
        <f>'WEEKLY COMPETITIVE REPORT'!F25</f>
        <v>6</v>
      </c>
      <c r="G25" s="38">
        <f>'WEEKLY COMPETITIVE REPORT'!G25</f>
        <v>10</v>
      </c>
      <c r="H25" s="15">
        <f>'WEEKLY COMPETITIVE REPORT'!H25/X4</f>
        <v>2209.45416557848</v>
      </c>
      <c r="I25" s="15">
        <f>'WEEKLY COMPETITIVE REPORT'!I25/X4</f>
        <v>4100.287281274484</v>
      </c>
      <c r="J25" s="23">
        <f>'WEEKLY COMPETITIVE REPORT'!J25</f>
        <v>449</v>
      </c>
      <c r="K25" s="23">
        <f>'WEEKLY COMPETITIVE REPORT'!K25</f>
        <v>771</v>
      </c>
      <c r="L25" s="65">
        <f>'WEEKLY COMPETITIVE REPORT'!L25</f>
        <v>-46.11464968152866</v>
      </c>
      <c r="M25" s="15">
        <f t="shared" si="3"/>
        <v>220.945416557848</v>
      </c>
      <c r="N25" s="38">
        <f>'WEEKLY COMPETITIVE REPORT'!N25</f>
        <v>10</v>
      </c>
      <c r="O25" s="15">
        <f>'WEEKLY COMPETITIVE REPORT'!O25/X4</f>
        <v>2757.900235048315</v>
      </c>
      <c r="P25" s="15">
        <f>'WEEKLY COMPETITIVE REPORT'!P25/X4</f>
        <v>5395.664664403238</v>
      </c>
      <c r="Q25" s="23">
        <f>'WEEKLY COMPETITIVE REPORT'!Q25</f>
        <v>572</v>
      </c>
      <c r="R25" s="23">
        <f>'WEEKLY COMPETITIVE REPORT'!R25</f>
        <v>1058</v>
      </c>
      <c r="S25" s="65">
        <f>'WEEKLY COMPETITIVE REPORT'!S25</f>
        <v>-48.88673765730881</v>
      </c>
      <c r="T25" s="15">
        <f>'WEEKLY COMPETITIVE REPORT'!T25/X4</f>
        <v>82481.06555236354</v>
      </c>
      <c r="U25" s="15">
        <f t="shared" si="4"/>
        <v>275.79002350483154</v>
      </c>
      <c r="V25" s="26">
        <f t="shared" si="5"/>
        <v>85238.96578741186</v>
      </c>
      <c r="W25" s="23">
        <f>'WEEKLY COMPETITIVE REPORT'!W25</f>
        <v>16458</v>
      </c>
      <c r="X25" s="57">
        <f>'WEEKLY COMPETITIVE REPORT'!X25</f>
        <v>17030</v>
      </c>
    </row>
    <row r="26" spans="1:24" ht="12.75" customHeight="1">
      <c r="A26" s="51">
        <v>13</v>
      </c>
      <c r="B26" s="4">
        <f>'WEEKLY COMPETITIVE REPORT'!B26</f>
        <v>5</v>
      </c>
      <c r="C26" s="4" t="str">
        <f>'WEEKLY COMPETITIVE REPORT'!C26</f>
        <v>FOUR CHRISTMASES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5</v>
      </c>
      <c r="G26" s="38">
        <f>'WEEKLY COMPETITIVE REPORT'!G26</f>
        <v>6</v>
      </c>
      <c r="H26" s="15">
        <f>'WEEKLY COMPETITIVE REPORT'!H26/X4</f>
        <v>2167.667798380778</v>
      </c>
      <c r="I26" s="15">
        <f>'WEEKLY COMPETITIVE REPORT'!I26/X4</f>
        <v>7658.657612953773</v>
      </c>
      <c r="J26" s="23">
        <f>'WEEKLY COMPETITIVE REPORT'!J26</f>
        <v>434</v>
      </c>
      <c r="K26" s="23">
        <f>'WEEKLY COMPETITIVE REPORT'!K26</f>
        <v>1469</v>
      </c>
      <c r="L26" s="65">
        <f>'WEEKLY COMPETITIVE REPORT'!L26</f>
        <v>-71.69650468883205</v>
      </c>
      <c r="M26" s="15">
        <f t="shared" si="3"/>
        <v>361.27796639679633</v>
      </c>
      <c r="N26" s="38">
        <f>'WEEKLY COMPETITIVE REPORT'!N26</f>
        <v>6</v>
      </c>
      <c r="O26" s="15">
        <f>'WEEKLY COMPETITIVE REPORT'!O26/X4</f>
        <v>2755.288587098459</v>
      </c>
      <c r="P26" s="15">
        <f>'WEEKLY COMPETITIVE REPORT'!P26/X4</f>
        <v>9661.791590493602</v>
      </c>
      <c r="Q26" s="23">
        <f>'WEEKLY COMPETITIVE REPORT'!Q26</f>
        <v>558</v>
      </c>
      <c r="R26" s="23">
        <f>'WEEKLY COMPETITIVE REPORT'!R26</f>
        <v>1924</v>
      </c>
      <c r="S26" s="65">
        <f>'WEEKLY COMPETITIVE REPORT'!S26</f>
        <v>-71.48263278821463</v>
      </c>
      <c r="T26" s="15">
        <f>'WEEKLY COMPETITIVE REPORT'!T26/X4</f>
        <v>120332.98511360669</v>
      </c>
      <c r="U26" s="15">
        <f t="shared" si="4"/>
        <v>459.21476451640984</v>
      </c>
      <c r="V26" s="26">
        <f t="shared" si="5"/>
        <v>123088.27370070515</v>
      </c>
      <c r="W26" s="23">
        <f>'WEEKLY COMPETITIVE REPORT'!W26</f>
        <v>24442</v>
      </c>
      <c r="X26" s="57">
        <f>'WEEKLY COMPETITIVE REPORT'!X26</f>
        <v>25000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BURN AFTER READING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7</v>
      </c>
      <c r="G27" s="38">
        <f>'WEEKLY COMPETITIVE REPORT'!G27</f>
        <v>8</v>
      </c>
      <c r="H27" s="15">
        <f>'WEEKLY COMPETITIVE REPORT'!H27/X4</f>
        <v>1685.8187516322798</v>
      </c>
      <c r="I27" s="15">
        <f>'WEEKLY COMPETITIVE REPORT'!I27/X17</f>
        <v>0.7012329370321444</v>
      </c>
      <c r="J27" s="23">
        <f>'WEEKLY COMPETITIVE REPORT'!J27</f>
        <v>302</v>
      </c>
      <c r="K27" s="23">
        <f>'WEEKLY COMPETITIVE REPORT'!K27</f>
        <v>757</v>
      </c>
      <c r="L27" s="65">
        <f>'WEEKLY COMPETITIVE REPORT'!L27</f>
        <v>-59.466248037676614</v>
      </c>
      <c r="M27" s="15">
        <f t="shared" si="3"/>
        <v>210.72734395403498</v>
      </c>
      <c r="N27" s="38">
        <f>'WEEKLY COMPETITIVE REPORT'!N27</f>
        <v>8</v>
      </c>
      <c r="O27" s="15">
        <f>'WEEKLY COMPETITIVE REPORT'!O27/X4</f>
        <v>2554.1916949595193</v>
      </c>
      <c r="P27" s="15">
        <f>'WEEKLY COMPETITIVE REPORT'!P27/X17</f>
        <v>0.9689564068692206</v>
      </c>
      <c r="Q27" s="23">
        <f>'WEEKLY COMPETITIVE REPORT'!Q27</f>
        <v>477</v>
      </c>
      <c r="R27" s="23">
        <f>'WEEKLY COMPETITIVE REPORT'!R27</f>
        <v>1090</v>
      </c>
      <c r="S27" s="65">
        <f>'WEEKLY COMPETITIVE REPORT'!S27</f>
        <v>-55.55555555555556</v>
      </c>
      <c r="T27" s="15">
        <f>'WEEKLY COMPETITIVE REPORT'!T27/X17</f>
        <v>11.527520915896082</v>
      </c>
      <c r="U27" s="15">
        <f t="shared" si="4"/>
        <v>319.2739618699399</v>
      </c>
      <c r="V27" s="26">
        <f t="shared" si="5"/>
        <v>2565.7192158754156</v>
      </c>
      <c r="W27" s="23">
        <f>'WEEKLY COMPETITIVE REPORT'!W27</f>
        <v>13417</v>
      </c>
      <c r="X27" s="57">
        <f>'WEEKLY COMPETITIVE REPORT'!X27</f>
        <v>13894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EL ORFANATO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5</v>
      </c>
      <c r="G28" s="38">
        <f>'WEEKLY COMPETITIVE REPORT'!G28</f>
        <v>1</v>
      </c>
      <c r="H28" s="15">
        <f>'WEEKLY COMPETITIVE REPORT'!H28/X4</f>
        <v>1634.891616610081</v>
      </c>
      <c r="I28" s="15">
        <f>'WEEKLY COMPETITIVE REPORT'!I28/X17</f>
        <v>0.5482166446499339</v>
      </c>
      <c r="J28" s="23">
        <f>'WEEKLY COMPETITIVE REPORT'!J28</f>
        <v>279</v>
      </c>
      <c r="K28" s="23">
        <f>'WEEKLY COMPETITIVE REPORT'!K28</f>
        <v>540</v>
      </c>
      <c r="L28" s="65">
        <f>'WEEKLY COMPETITIVE REPORT'!L28</f>
        <v>-49.71887550200803</v>
      </c>
      <c r="M28" s="15">
        <f t="shared" si="3"/>
        <v>1634.891616610081</v>
      </c>
      <c r="N28" s="38">
        <f>'WEEKLY COMPETITIVE REPORT'!N28</f>
        <v>1</v>
      </c>
      <c r="O28" s="15">
        <f>'WEEKLY COMPETITIVE REPORT'!O28/X4</f>
        <v>2435.361713241055</v>
      </c>
      <c r="P28" s="15">
        <f>'WEEKLY COMPETITIVE REPORT'!P28/X17</f>
        <v>0.7346983707617789</v>
      </c>
      <c r="Q28" s="23">
        <f>'WEEKLY COMPETITIVE REPORT'!Q28</f>
        <v>430</v>
      </c>
      <c r="R28" s="23">
        <f>'WEEKLY COMPETITIVE REPORT'!R28</f>
        <v>750</v>
      </c>
      <c r="S28" s="65">
        <f>'WEEKLY COMPETITIVE REPORT'!S28</f>
        <v>-44.11147737488762</v>
      </c>
      <c r="T28" s="15">
        <f>'WEEKLY COMPETITIVE REPORT'!T28/X17</f>
        <v>3.9867899603698813</v>
      </c>
      <c r="U28" s="15">
        <f t="shared" si="4"/>
        <v>2435.361713241055</v>
      </c>
      <c r="V28" s="26">
        <f t="shared" si="5"/>
        <v>2439.348503201425</v>
      </c>
      <c r="W28" s="23">
        <f>'WEEKLY COMPETITIVE REPORT'!W28</f>
        <v>4326</v>
      </c>
      <c r="X28" s="57">
        <f>'WEEKLY COMPETITIVE REPORT'!X28</f>
        <v>4756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HIGH SCHOOL MUSICAL 3</v>
      </c>
      <c r="D29" s="4" t="str">
        <f>'WEEKLY COMPETITIVE REPORT'!D29</f>
        <v>WDI</v>
      </c>
      <c r="E29" s="4" t="str">
        <f>'WEEKLY COMPETITIVE REPORT'!E29</f>
        <v>CENEX</v>
      </c>
      <c r="F29" s="38">
        <f>'WEEKLY COMPETITIVE REPORT'!F29</f>
        <v>9</v>
      </c>
      <c r="G29" s="38">
        <f>'WEEKLY COMPETITIVE REPORT'!G29</f>
        <v>6</v>
      </c>
      <c r="H29" s="15">
        <f>'WEEKLY COMPETITIVE REPORT'!H29/X4</f>
        <v>1723.6876469051972</v>
      </c>
      <c r="I29" s="15">
        <f>'WEEKLY COMPETITIVE REPORT'!I29/X17</f>
        <v>0.3571114046675473</v>
      </c>
      <c r="J29" s="23">
        <f>'WEEKLY COMPETITIVE REPORT'!J29</f>
        <v>424</v>
      </c>
      <c r="K29" s="23">
        <f>'WEEKLY COMPETITIVE REPORT'!K29</f>
        <v>428</v>
      </c>
      <c r="L29" s="65">
        <f>'WEEKLY COMPETITIVE REPORT'!L29</f>
        <v>-18.618988902589393</v>
      </c>
      <c r="M29" s="15">
        <f t="shared" si="3"/>
        <v>287.2812744841995</v>
      </c>
      <c r="N29" s="38">
        <f>'WEEKLY COMPETITIVE REPORT'!N29</f>
        <v>6</v>
      </c>
      <c r="O29" s="15">
        <f>'WEEKLY COMPETITIVE REPORT'!O29/X4</f>
        <v>1926.0903630190649</v>
      </c>
      <c r="P29" s="15">
        <f>'WEEKLY COMPETITIVE REPORT'!P29/X17</f>
        <v>0.44165565830030823</v>
      </c>
      <c r="Q29" s="23">
        <f>'WEEKLY COMPETITIVE REPORT'!Q29</f>
        <v>487</v>
      </c>
      <c r="R29" s="23">
        <f>'WEEKLY COMPETITIVE REPORT'!R29</f>
        <v>540</v>
      </c>
      <c r="S29" s="65">
        <f>'WEEKLY COMPETITIVE REPORT'!S29</f>
        <v>-26.470588235294116</v>
      </c>
      <c r="T29" s="15">
        <f>'WEEKLY COMPETITIVE REPORT'!T29/X4</f>
        <v>108863.93314181248</v>
      </c>
      <c r="U29" s="15">
        <f t="shared" si="4"/>
        <v>321.0150605031775</v>
      </c>
      <c r="V29" s="26">
        <f t="shared" si="5"/>
        <v>110790.02350483154</v>
      </c>
      <c r="W29" s="23">
        <f>'WEEKLY COMPETITIVE REPORT'!W29</f>
        <v>22543</v>
      </c>
      <c r="X29" s="57">
        <f>'WEEKLY COMPETITIVE REPORT'!X29</f>
        <v>23030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BODY OF LIES</v>
      </c>
      <c r="D30" s="4" t="str">
        <f>'WEEKLY COMPETITIVE REPORT'!D30</f>
        <v>WB</v>
      </c>
      <c r="E30" s="4" t="str">
        <f>'WEEKLY COMPETITIVE REPORT'!E30</f>
        <v>Blitz</v>
      </c>
      <c r="F30" s="38">
        <f>'WEEKLY COMPETITIVE REPORT'!F30</f>
        <v>8</v>
      </c>
      <c r="G30" s="38">
        <f>'WEEKLY COMPETITIVE REPORT'!G30</f>
        <v>6</v>
      </c>
      <c r="H30" s="15">
        <f>'WEEKLY COMPETITIVE REPORT'!H30/X4</f>
        <v>1390.7025332985113</v>
      </c>
      <c r="I30" s="15">
        <f>'WEEKLY COMPETITIVE REPORT'!I30/X17</f>
        <v>0.424922941435491</v>
      </c>
      <c r="J30" s="23">
        <f>'WEEKLY COMPETITIVE REPORT'!J30</f>
        <v>284</v>
      </c>
      <c r="K30" s="23">
        <f>'WEEKLY COMPETITIVE REPORT'!K30</f>
        <v>432</v>
      </c>
      <c r="L30" s="65">
        <f>'WEEKLY COMPETITIVE REPORT'!L30</f>
        <v>-44.818652849740936</v>
      </c>
      <c r="M30" s="15">
        <f t="shared" si="3"/>
        <v>231.78375554975187</v>
      </c>
      <c r="N30" s="38">
        <f>'WEEKLY COMPETITIVE REPORT'!N30</f>
        <v>6</v>
      </c>
      <c r="O30" s="15">
        <f>'WEEKLY COMPETITIVE REPORT'!O30/X4</f>
        <v>1869.9399320971531</v>
      </c>
      <c r="P30" s="15">
        <f>'WEEKLY COMPETITIVE REPORT'!P30/X17</f>
        <v>0.5726552179656539</v>
      </c>
      <c r="Q30" s="23">
        <f>'WEEKLY COMPETITIVE REPORT'!Q30</f>
        <v>383</v>
      </c>
      <c r="R30" s="23">
        <f>'WEEKLY COMPETITIVE REPORT'!R30</f>
        <v>600</v>
      </c>
      <c r="S30" s="65">
        <f>'WEEKLY COMPETITIVE REPORT'!S30</f>
        <v>-44.9442522106882</v>
      </c>
      <c r="T30" s="15">
        <f>'WEEKLY COMPETITIVE REPORT'!T30/X4</f>
        <v>71248.36772003134</v>
      </c>
      <c r="U30" s="15">
        <f t="shared" si="4"/>
        <v>311.6566553495255</v>
      </c>
      <c r="V30" s="26">
        <f t="shared" si="5"/>
        <v>73118.3076521285</v>
      </c>
      <c r="W30" s="23">
        <f>'WEEKLY COMPETITIVE REPORT'!W30</f>
        <v>14022</v>
      </c>
      <c r="X30" s="57">
        <f>'WEEKLY COMPETITIVE REPORT'!X30</f>
        <v>14405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EX DRUMMER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2</v>
      </c>
      <c r="G31" s="38">
        <f>'WEEKLY COMPETITIVE REPORT'!G31</f>
        <v>1</v>
      </c>
      <c r="H31" s="15">
        <f>'WEEKLY COMPETITIVE REPORT'!H31/X4</f>
        <v>877.5137111517367</v>
      </c>
      <c r="I31" s="15">
        <f>'WEEKLY COMPETITIVE REPORT'!I31/X17</f>
        <v>0.12417437252311757</v>
      </c>
      <c r="J31" s="23">
        <f>'WEEKLY COMPETITIVE REPORT'!J31</f>
        <v>158</v>
      </c>
      <c r="K31" s="23">
        <f>'WEEKLY COMPETITIVE REPORT'!K31</f>
        <v>123</v>
      </c>
      <c r="L31" s="65">
        <f>'WEEKLY COMPETITIVE REPORT'!L31</f>
        <v>19.148936170212764</v>
      </c>
      <c r="M31" s="15">
        <f t="shared" si="3"/>
        <v>877.5137111517367</v>
      </c>
      <c r="N31" s="38">
        <f>'WEEKLY COMPETITIVE REPORT'!N31</f>
        <v>1</v>
      </c>
      <c r="O31" s="15">
        <f>'WEEKLY COMPETITIVE REPORT'!O31/X4</f>
        <v>1365.8918777748759</v>
      </c>
      <c r="P31" s="15">
        <f>'WEEKLY COMPETITIVE REPORT'!P31/X17</f>
        <v>0.2472479084103919</v>
      </c>
      <c r="Q31" s="23">
        <f>'WEEKLY COMPETITIVE REPORT'!Q31</f>
        <v>244</v>
      </c>
      <c r="R31" s="23">
        <f>'WEEKLY COMPETITIVE REPORT'!R31</f>
        <v>264</v>
      </c>
      <c r="S31" s="65">
        <f>'WEEKLY COMPETITIVE REPORT'!S31</f>
        <v>-6.856634016028494</v>
      </c>
      <c r="T31" s="15">
        <f>'WEEKLY COMPETITIVE REPORT'!T31/X4</f>
        <v>4354.922956385479</v>
      </c>
      <c r="U31" s="15">
        <f t="shared" si="4"/>
        <v>1365.8918777748759</v>
      </c>
      <c r="V31" s="26">
        <f t="shared" si="5"/>
        <v>5720.814834160355</v>
      </c>
      <c r="W31" s="23">
        <f>'WEEKLY COMPETITIVE REPORT'!W31</f>
        <v>1016</v>
      </c>
      <c r="X31" s="57">
        <f>'WEEKLY COMPETITIVE REPORT'!X31</f>
        <v>1260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ZA VEDNO</v>
      </c>
      <c r="D32" s="4" t="str">
        <f>'WEEKLY COMPETITIVE REPORT'!D32</f>
        <v>DOMESTIC</v>
      </c>
      <c r="E32" s="4" t="str">
        <f>'WEEKLY COMPETITIVE REPORT'!E32</f>
        <v>Cinemania</v>
      </c>
      <c r="F32" s="38">
        <f>'WEEKLY COMPETITIVE REPORT'!F32</f>
        <v>2</v>
      </c>
      <c r="G32" s="38">
        <f>'WEEKLY COMPETITIVE REPORT'!G32</f>
        <v>1</v>
      </c>
      <c r="H32" s="15">
        <f>'WEEKLY COMPETITIVE REPORT'!H32/X4</f>
        <v>686.8634108122225</v>
      </c>
      <c r="I32" s="15">
        <f>'WEEKLY COMPETITIVE REPORT'!I32/X17</f>
        <v>0.22148833113166005</v>
      </c>
      <c r="J32" s="23">
        <f>'WEEKLY COMPETITIVE REPORT'!J32</f>
        <v>115</v>
      </c>
      <c r="K32" s="23">
        <f>'WEEKLY COMPETITIVE REPORT'!K32</f>
        <v>226</v>
      </c>
      <c r="L32" s="65">
        <f>'WEEKLY COMPETITIVE REPORT'!L32</f>
        <v>-47.713717693836976</v>
      </c>
      <c r="M32" s="15">
        <f t="shared" si="3"/>
        <v>686.8634108122225</v>
      </c>
      <c r="N32" s="38">
        <f>'WEEKLY COMPETITIVE REPORT'!N32</f>
        <v>1</v>
      </c>
      <c r="O32" s="15">
        <f>'WEEKLY COMPETITIVE REPORT'!O32/X4</f>
        <v>1214.416296683207</v>
      </c>
      <c r="P32" s="15">
        <f>'WEEKLY COMPETITIVE REPORT'!P32/X17</f>
        <v>0.3469837076177895</v>
      </c>
      <c r="Q32" s="23">
        <f>'WEEKLY COMPETITIVE REPORT'!Q32</f>
        <v>208</v>
      </c>
      <c r="R32" s="23">
        <f>'WEEKLY COMPETITIVE REPORT'!R32</f>
        <v>431</v>
      </c>
      <c r="S32" s="65">
        <f>'WEEKLY COMPETITIVE REPORT'!S32</f>
        <v>-40.98984771573604</v>
      </c>
      <c r="T32" s="15">
        <f>'WEEKLY COMPETITIVE REPORT'!T32/X4</f>
        <v>3536.1713241055104</v>
      </c>
      <c r="U32" s="15">
        <f t="shared" si="4"/>
        <v>1214.416296683207</v>
      </c>
      <c r="V32" s="26">
        <f t="shared" si="5"/>
        <v>4750.587620788718</v>
      </c>
      <c r="W32" s="23">
        <f>'WEEKLY COMPETITIVE REPORT'!W32</f>
        <v>856</v>
      </c>
      <c r="X32" s="57">
        <f>'WEEKLY COMPETITIVE REPORT'!X32</f>
        <v>1064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119</v>
      </c>
      <c r="H34" s="33">
        <f>SUM(H14:H33)</f>
        <v>148604.0741708018</v>
      </c>
      <c r="I34" s="32">
        <f>SUM(I14:I33)</f>
        <v>118940.74225501482</v>
      </c>
      <c r="J34" s="32">
        <f>SUM(J14:J33)</f>
        <v>27514</v>
      </c>
      <c r="K34" s="32">
        <f>SUM(K14:K33)</f>
        <v>24761</v>
      </c>
      <c r="L34" s="65">
        <f>'WEEKLY COMPETITIVE REPORT'!L34</f>
        <v>10.944187180112124</v>
      </c>
      <c r="M34" s="33">
        <f>H34/G34</f>
        <v>1248.7737325277462</v>
      </c>
      <c r="N34" s="41">
        <f>'WEEKLY COMPETITIVE REPORT'!N34</f>
        <v>121</v>
      </c>
      <c r="O34" s="32">
        <f>SUM(O14:O33)</f>
        <v>202302.16766779835</v>
      </c>
      <c r="P34" s="32">
        <f>SUM(P14:P33)</f>
        <v>156877.16960129185</v>
      </c>
      <c r="Q34" s="32">
        <f>SUM(Q14:Q33)</f>
        <v>38978</v>
      </c>
      <c r="R34" s="32">
        <f>SUM(R14:R33)</f>
        <v>34068</v>
      </c>
      <c r="S34" s="66">
        <f>O34/P34-100%</f>
        <v>0.28955773604250723</v>
      </c>
      <c r="T34" s="32">
        <f>SUM(T14:T33)</f>
        <v>1569309.0635404403</v>
      </c>
      <c r="U34" s="33">
        <f>O34/N34</f>
        <v>1671.9187410561847</v>
      </c>
      <c r="V34" s="32">
        <f>SUM(V14:V33)</f>
        <v>1771611.2312082383</v>
      </c>
      <c r="W34" s="32">
        <f>SUM(W14:W33)</f>
        <v>324957</v>
      </c>
      <c r="X34" s="36">
        <f>SUM(X14:X33)</f>
        <v>363935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2009-01-22T12:40:53Z</cp:lastPrinted>
  <dcterms:created xsi:type="dcterms:W3CDTF">1998-07-08T11:15:35Z</dcterms:created>
  <dcterms:modified xsi:type="dcterms:W3CDTF">2009-01-22T12:41:09Z</dcterms:modified>
  <cp:category/>
  <cp:version/>
  <cp:contentType/>
  <cp:contentStatus/>
</cp:coreProperties>
</file>