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7700" windowHeight="10050" tabRatio="598" activeTab="0"/>
  </bookViews>
  <sheets>
    <sheet name="WEEKLY COMPETITIVE REPORT" sheetId="1" r:id="rId1"/>
    <sheet name="in $ U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<sst xmlns="http://schemas.openxmlformats.org/spreadsheetml/2006/main" count="239" uniqueCount="79">
  <si>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</si>
  <si>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</si>
  <si>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</si>
  <si>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</si>
  <si>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</si>
  <si>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</si>
  <si>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</si>
  <si>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</si>
  <si>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</si>
  <si>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</si>
  <si>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</si>
  <si>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</si>
  <si>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</si>
  <si>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</si>
  <si>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</si>
  <si>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</si>
  <si>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</si>
  <si>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</si>
  <si>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</si>
  <si>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</si>
  <si>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</si>
  <si>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</si>
  <si>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</si>
  <si>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</si>
  <si>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</si>
  <si>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</si>
  <si>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</si>
  <si>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</si>
  <si>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</si>
  <si>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</si>
  <si>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</si>
  <si>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</si>
  <si>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</si>
  <si>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</si>
  <si>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</si>
  <si>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</si>
  <si>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</si>
  <si>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</si>
  <si>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</si>
  <si>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</si>
  <si>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</si>
  <si>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</si>
  <si>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</si>
  <si>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</si>
  <si>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</si>
  <si>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</si>
  <si>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</si>
  <si>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</si>
  <si>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</si>
  <si>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</si>
  <si>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</si>
  <si>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</si>
  <si>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</si>
  <si>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</si>
  <si>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BODY OF LIES</t>
  </si>
  <si>
    <t>VICKY CRISTINA BARCELONA</t>
  </si>
  <si>
    <t>BURN AFTER READING</t>
  </si>
  <si>
    <t>MADAGASCAR 2</t>
  </si>
  <si>
    <t>THE DAY THE EARTH STOOD STILL</t>
  </si>
  <si>
    <t>THE WOMEN</t>
  </si>
  <si>
    <t>GOMORRA</t>
  </si>
  <si>
    <t>FOUR CHRISTMASES</t>
  </si>
  <si>
    <t>AUSTRALIA</t>
  </si>
  <si>
    <t>ROLE MODELS</t>
  </si>
  <si>
    <t>U2 3D</t>
  </si>
  <si>
    <t>BEDTIME STORIES</t>
  </si>
  <si>
    <t>ROCKNROLLA</t>
  </si>
  <si>
    <t>ZA VEDNO</t>
  </si>
  <si>
    <t>DOMESTIC</t>
  </si>
  <si>
    <t>EX DRUMMER</t>
  </si>
  <si>
    <t>YES MAN</t>
  </si>
  <si>
    <t>CHANGELING</t>
  </si>
  <si>
    <t>UNI</t>
  </si>
  <si>
    <t>23 - Jan   25 - Jan</t>
  </si>
  <si>
    <t>22 - Jan   28 - Jan</t>
  </si>
  <si>
    <t>DOUBT</t>
  </si>
  <si>
    <t>LJUBAV I DRUGI ZLOCINI</t>
  </si>
  <si>
    <t>Indep</t>
  </si>
  <si>
    <t>Arkadena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</si>
</sst>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D16" sqref="D1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73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0.7612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74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39842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70</v>
      </c>
      <c r="D14" s="16" t="s">
        <v>44</v>
      </c>
      <c r="E14" s="16" t="s">
        <v>45</v>
      </c>
      <c r="F14" s="38">
        <v>2</v>
      </c>
      <c r="G14" s="38">
        <v>9</v>
      </c>
      <c r="H14" s="25">
        <v>33627</v>
      </c>
      <c r="I14" s="25">
        <v>37672</v>
      </c>
      <c r="J14" s="25">
        <v>8192</v>
      </c>
      <c r="K14" s="25">
        <v>9078</v>
      </c>
      <c r="L14" s="65">
        <f>(H14/I14*100)-100</f>
        <v>-10.737417710766621</v>
      </c>
      <c r="M14" s="15">
        <f aca="true" t="shared" si="0" ref="M14:M32">H14/G14</f>
        <v>3736.3333333333335</v>
      </c>
      <c r="N14" s="77">
        <v>9</v>
      </c>
      <c r="O14" s="23">
        <v>42937</v>
      </c>
      <c r="P14" s="23">
        <v>51244</v>
      </c>
      <c r="Q14" s="23">
        <v>10786</v>
      </c>
      <c r="R14" s="23">
        <v>12996</v>
      </c>
      <c r="S14" s="67">
        <f>(O14/P14*100)-100</f>
        <v>-16.210678323315904</v>
      </c>
      <c r="T14" s="78">
        <v>52107</v>
      </c>
      <c r="U14" s="15">
        <f aca="true" t="shared" si="1" ref="U14:U32">O14/N14</f>
        <v>4770.777777777777</v>
      </c>
      <c r="V14" s="78">
        <f aca="true" t="shared" si="2" ref="V14:V32">SUM(T14,O14)</f>
        <v>95044</v>
      </c>
      <c r="W14" s="78">
        <v>13426</v>
      </c>
      <c r="X14" s="79">
        <f aca="true" t="shared" si="3" ref="X14:X32">SUM(W14,Q14)</f>
        <v>24212</v>
      </c>
    </row>
    <row r="15" spans="1:24" ht="12.75">
      <c r="A15" s="76">
        <v>2</v>
      </c>
      <c r="B15" s="76">
        <v>2</v>
      </c>
      <c r="C15" s="4" t="s">
        <v>62</v>
      </c>
      <c r="D15" s="16" t="s">
        <v>46</v>
      </c>
      <c r="E15" s="16" t="s">
        <v>42</v>
      </c>
      <c r="F15" s="38">
        <v>5</v>
      </c>
      <c r="G15" s="38">
        <v>12</v>
      </c>
      <c r="H15" s="25">
        <v>15257</v>
      </c>
      <c r="I15" s="25">
        <v>14933</v>
      </c>
      <c r="J15" s="15">
        <v>3676</v>
      </c>
      <c r="K15" s="15">
        <v>3582</v>
      </c>
      <c r="L15" s="65">
        <f>(H15/I15*100)-100</f>
        <v>2.169691287751945</v>
      </c>
      <c r="M15" s="15">
        <f t="shared" si="0"/>
        <v>1271.4166666666667</v>
      </c>
      <c r="N15" s="77">
        <v>12</v>
      </c>
      <c r="O15" s="15">
        <v>19598</v>
      </c>
      <c r="P15" s="15">
        <v>21101</v>
      </c>
      <c r="Q15" s="15">
        <v>4819</v>
      </c>
      <c r="R15" s="15">
        <v>5254</v>
      </c>
      <c r="S15" s="67">
        <f>(O15/P15*100)-100</f>
        <v>-7.122885171318899</v>
      </c>
      <c r="T15" s="81">
        <v>176076</v>
      </c>
      <c r="U15" s="15">
        <f t="shared" si="1"/>
        <v>1633.1666666666667</v>
      </c>
      <c r="V15" s="81">
        <f t="shared" si="2"/>
        <v>195674</v>
      </c>
      <c r="W15" s="81">
        <v>43255</v>
      </c>
      <c r="X15" s="82">
        <f t="shared" si="3"/>
        <v>48074</v>
      </c>
    </row>
    <row r="16" spans="1:24" ht="12.75">
      <c r="A16" s="76">
        <v>3</v>
      </c>
      <c r="B16" s="76">
        <v>3</v>
      </c>
      <c r="C16" s="4" t="s">
        <v>57</v>
      </c>
      <c r="D16" s="16" t="s">
        <v>43</v>
      </c>
      <c r="E16" s="16" t="s">
        <v>36</v>
      </c>
      <c r="F16" s="38">
        <v>7</v>
      </c>
      <c r="G16" s="38">
        <v>21</v>
      </c>
      <c r="H16" s="25">
        <v>14841</v>
      </c>
      <c r="I16" s="25">
        <v>15008</v>
      </c>
      <c r="J16" s="81">
        <v>3719</v>
      </c>
      <c r="K16" s="81">
        <v>3681</v>
      </c>
      <c r="L16" s="65">
        <f>(H16/I16*100)-100</f>
        <v>-1.1127398720682322</v>
      </c>
      <c r="M16" s="15">
        <f t="shared" si="0"/>
        <v>706.7142857142857</v>
      </c>
      <c r="N16" s="39">
        <v>21</v>
      </c>
      <c r="O16" s="15">
        <v>16828</v>
      </c>
      <c r="P16" s="15">
        <v>18415</v>
      </c>
      <c r="Q16" s="15">
        <v>4232</v>
      </c>
      <c r="R16" s="15">
        <v>4560</v>
      </c>
      <c r="S16" s="67">
        <f>(O16/P16*100)-100</f>
        <v>-8.61797447732826</v>
      </c>
      <c r="T16" s="81">
        <v>488219</v>
      </c>
      <c r="U16" s="15">
        <f t="shared" si="1"/>
        <v>801.3333333333334</v>
      </c>
      <c r="V16" s="81">
        <f t="shared" si="2"/>
        <v>505047</v>
      </c>
      <c r="W16" s="81">
        <v>125244</v>
      </c>
      <c r="X16" s="82">
        <f t="shared" si="3"/>
        <v>129476</v>
      </c>
    </row>
    <row r="17" spans="1:24" ht="12.75">
      <c r="A17" s="76">
        <v>4</v>
      </c>
      <c r="B17" s="76">
        <v>4</v>
      </c>
      <c r="C17" s="4" t="s">
        <v>71</v>
      </c>
      <c r="D17" s="16" t="s">
        <v>72</v>
      </c>
      <c r="E17" s="16" t="s">
        <v>36</v>
      </c>
      <c r="F17" s="38">
        <v>2</v>
      </c>
      <c r="G17" s="38">
        <v>6</v>
      </c>
      <c r="H17" s="25">
        <v>11827</v>
      </c>
      <c r="I17" s="25">
        <v>11298</v>
      </c>
      <c r="J17" s="15">
        <v>2794</v>
      </c>
      <c r="K17" s="15">
        <v>2655</v>
      </c>
      <c r="L17" s="65">
        <f>(H17/I17*100)-100</f>
        <v>4.682244645069915</v>
      </c>
      <c r="M17" s="15">
        <f t="shared" si="0"/>
        <v>1971.1666666666667</v>
      </c>
      <c r="N17" s="77">
        <v>6</v>
      </c>
      <c r="O17" s="23">
        <v>16609</v>
      </c>
      <c r="P17" s="23">
        <v>16372</v>
      </c>
      <c r="Q17" s="15">
        <v>4070</v>
      </c>
      <c r="R17" s="15">
        <v>4105</v>
      </c>
      <c r="S17" s="67">
        <f>(O17/P17*100)-100</f>
        <v>1.4475934522355232</v>
      </c>
      <c r="T17" s="81">
        <v>18614</v>
      </c>
      <c r="U17" s="15">
        <f t="shared" si="1"/>
        <v>2768.1666666666665</v>
      </c>
      <c r="V17" s="81">
        <f t="shared" si="2"/>
        <v>35223</v>
      </c>
      <c r="W17" s="81">
        <v>4542</v>
      </c>
      <c r="X17" s="82">
        <f t="shared" si="3"/>
        <v>8612</v>
      </c>
    </row>
    <row r="18" spans="1:24" ht="13.5" customHeight="1">
      <c r="A18" s="76">
        <v>5</v>
      </c>
      <c r="B18" s="76">
        <v>5</v>
      </c>
      <c r="C18" s="4" t="s">
        <v>63</v>
      </c>
      <c r="D18" s="16" t="s">
        <v>47</v>
      </c>
      <c r="E18" s="16" t="s">
        <v>36</v>
      </c>
      <c r="F18" s="38">
        <v>5</v>
      </c>
      <c r="G18" s="38">
        <v>8</v>
      </c>
      <c r="H18" s="15">
        <v>7725</v>
      </c>
      <c r="I18" s="15">
        <v>7077</v>
      </c>
      <c r="J18" s="89">
        <v>1918</v>
      </c>
      <c r="K18" s="89">
        <v>1791</v>
      </c>
      <c r="L18" s="65">
        <f>(H18/I18*100)-100</f>
        <v>9.156422212802042</v>
      </c>
      <c r="M18" s="15">
        <f t="shared" si="0"/>
        <v>965.625</v>
      </c>
      <c r="N18" s="39">
        <v>8</v>
      </c>
      <c r="O18" s="80">
        <v>9804</v>
      </c>
      <c r="P18" s="80">
        <v>8838</v>
      </c>
      <c r="Q18" s="15">
        <v>2519</v>
      </c>
      <c r="R18" s="15">
        <v>2326</v>
      </c>
      <c r="S18" s="67">
        <f>(O18/P18*100)-100</f>
        <v>10.93007467752885</v>
      </c>
      <c r="T18" s="81">
        <v>77261</v>
      </c>
      <c r="U18" s="15">
        <f t="shared" si="1"/>
        <v>1225.5</v>
      </c>
      <c r="V18" s="81">
        <f t="shared" si="2"/>
        <v>87065</v>
      </c>
      <c r="W18" s="81">
        <v>19973</v>
      </c>
      <c r="X18" s="82">
        <f t="shared" si="3"/>
        <v>22492</v>
      </c>
    </row>
    <row r="19" spans="1:24" ht="12.75">
      <c r="A19" s="76">
        <v>6</v>
      </c>
      <c r="B19" s="76" t="s">
        <v>51</v>
      </c>
      <c r="C19" s="4" t="s">
        <v>75</v>
      </c>
      <c r="D19" s="16" t="s">
        <v>52</v>
      </c>
      <c r="E19" s="16" t="s">
        <v>53</v>
      </c>
      <c r="F19" s="38">
        <v>1</v>
      </c>
      <c r="G19" s="38">
        <v>4</v>
      </c>
      <c r="H19" s="15">
        <v>6215</v>
      </c>
      <c r="I19" s="15"/>
      <c r="J19" s="23">
        <v>1502</v>
      </c>
      <c r="K19" s="23"/>
      <c r="L19" s="65"/>
      <c r="M19" s="15">
        <f t="shared" si="0"/>
        <v>1553.75</v>
      </c>
      <c r="N19" s="77">
        <v>4</v>
      </c>
      <c r="O19" s="23">
        <v>8303</v>
      </c>
      <c r="P19" s="23"/>
      <c r="Q19" s="23">
        <v>2085</v>
      </c>
      <c r="R19" s="23"/>
      <c r="S19" s="67"/>
      <c r="T19" s="81">
        <v>625</v>
      </c>
      <c r="U19" s="15">
        <f t="shared" si="1"/>
        <v>2075.75</v>
      </c>
      <c r="V19" s="81">
        <f t="shared" si="2"/>
        <v>8928</v>
      </c>
      <c r="W19" s="81">
        <v>143</v>
      </c>
      <c r="X19" s="82">
        <f t="shared" si="3"/>
        <v>2228</v>
      </c>
    </row>
    <row r="20" spans="1:24" ht="12.75">
      <c r="A20" s="76">
        <v>7</v>
      </c>
      <c r="B20" s="76">
        <v>6</v>
      </c>
      <c r="C20" s="4" t="s">
        <v>66</v>
      </c>
      <c r="D20" s="16" t="s">
        <v>44</v>
      </c>
      <c r="E20" s="16" t="s">
        <v>45</v>
      </c>
      <c r="F20" s="38">
        <v>4</v>
      </c>
      <c r="G20" s="38">
        <v>8</v>
      </c>
      <c r="H20" s="15">
        <v>4740</v>
      </c>
      <c r="I20" s="15">
        <v>4876</v>
      </c>
      <c r="J20" s="92">
        <v>1158</v>
      </c>
      <c r="K20" s="92">
        <v>1183</v>
      </c>
      <c r="L20" s="65">
        <f aca="true" t="shared" si="4" ref="L20:L26">(H20/I20*100)-100</f>
        <v>-2.789171452009839</v>
      </c>
      <c r="M20" s="15">
        <f t="shared" si="0"/>
        <v>592.5</v>
      </c>
      <c r="N20" s="77">
        <v>8</v>
      </c>
      <c r="O20" s="23">
        <v>6234</v>
      </c>
      <c r="P20" s="23">
        <v>6905</v>
      </c>
      <c r="Q20" s="23">
        <v>1567</v>
      </c>
      <c r="R20" s="23">
        <v>1778</v>
      </c>
      <c r="S20" s="67">
        <f aca="true" t="shared" si="5" ref="S20:S26">(O20/P20*100)-100</f>
        <v>-9.717595944967414</v>
      </c>
      <c r="T20" s="81">
        <v>38472</v>
      </c>
      <c r="U20" s="15">
        <f t="shared" si="1"/>
        <v>779.25</v>
      </c>
      <c r="V20" s="81">
        <f t="shared" si="2"/>
        <v>44706</v>
      </c>
      <c r="W20" s="81">
        <v>9568</v>
      </c>
      <c r="X20" s="82">
        <f t="shared" si="3"/>
        <v>11135</v>
      </c>
    </row>
    <row r="21" spans="1:24" ht="12.75">
      <c r="A21" s="76">
        <v>8</v>
      </c>
      <c r="B21" s="76">
        <v>7</v>
      </c>
      <c r="C21" s="4" t="s">
        <v>55</v>
      </c>
      <c r="D21" s="16" t="s">
        <v>47</v>
      </c>
      <c r="E21" s="16" t="s">
        <v>48</v>
      </c>
      <c r="F21" s="38">
        <v>9</v>
      </c>
      <c r="G21" s="38">
        <v>2</v>
      </c>
      <c r="H21" s="15">
        <v>3021</v>
      </c>
      <c r="I21" s="15">
        <v>3799</v>
      </c>
      <c r="J21" s="15">
        <v>740</v>
      </c>
      <c r="K21" s="15">
        <v>868</v>
      </c>
      <c r="L21" s="65">
        <f t="shared" si="4"/>
        <v>-20.479073440379054</v>
      </c>
      <c r="M21" s="15">
        <f t="shared" si="0"/>
        <v>1510.5</v>
      </c>
      <c r="N21" s="39">
        <v>4</v>
      </c>
      <c r="O21" s="15">
        <v>4460</v>
      </c>
      <c r="P21" s="15">
        <v>5686</v>
      </c>
      <c r="Q21" s="15">
        <v>1104</v>
      </c>
      <c r="R21" s="15">
        <v>1343</v>
      </c>
      <c r="S21" s="67">
        <f t="shared" si="5"/>
        <v>-21.56173056630321</v>
      </c>
      <c r="T21" s="81">
        <v>73933</v>
      </c>
      <c r="U21" s="15">
        <f t="shared" si="1"/>
        <v>1115</v>
      </c>
      <c r="V21" s="81">
        <f t="shared" si="2"/>
        <v>78393</v>
      </c>
      <c r="W21" s="81">
        <v>18432</v>
      </c>
      <c r="X21" s="82">
        <f t="shared" si="3"/>
        <v>19536</v>
      </c>
    </row>
    <row r="22" spans="1:24" ht="12.75">
      <c r="A22" s="76">
        <v>9</v>
      </c>
      <c r="B22" s="76">
        <v>9</v>
      </c>
      <c r="C22" s="4" t="s">
        <v>65</v>
      </c>
      <c r="D22" s="16" t="s">
        <v>52</v>
      </c>
      <c r="E22" s="16" t="s">
        <v>53</v>
      </c>
      <c r="F22" s="38">
        <v>5</v>
      </c>
      <c r="G22" s="38">
        <v>6</v>
      </c>
      <c r="H22" s="15">
        <v>3091</v>
      </c>
      <c r="I22" s="15">
        <v>2735</v>
      </c>
      <c r="J22" s="23">
        <v>829</v>
      </c>
      <c r="K22" s="23">
        <v>728</v>
      </c>
      <c r="L22" s="65">
        <f t="shared" si="4"/>
        <v>13.016453382084109</v>
      </c>
      <c r="M22" s="15">
        <f t="shared" si="0"/>
        <v>515.1666666666666</v>
      </c>
      <c r="N22" s="38">
        <v>6</v>
      </c>
      <c r="O22" s="23">
        <v>3513</v>
      </c>
      <c r="P22" s="23">
        <v>3683</v>
      </c>
      <c r="Q22" s="23">
        <v>965</v>
      </c>
      <c r="R22" s="23">
        <v>1022</v>
      </c>
      <c r="S22" s="67">
        <f t="shared" si="5"/>
        <v>-4.615802335052948</v>
      </c>
      <c r="T22" s="81">
        <v>27786</v>
      </c>
      <c r="U22" s="15">
        <f t="shared" si="1"/>
        <v>585.5</v>
      </c>
      <c r="V22" s="81">
        <f t="shared" si="2"/>
        <v>31299</v>
      </c>
      <c r="W22" s="81">
        <v>7565</v>
      </c>
      <c r="X22" s="82">
        <f t="shared" si="3"/>
        <v>8530</v>
      </c>
    </row>
    <row r="23" spans="1:24" ht="12.75">
      <c r="A23" s="76">
        <v>10</v>
      </c>
      <c r="B23" s="76">
        <v>8</v>
      </c>
      <c r="C23" s="4" t="s">
        <v>64</v>
      </c>
      <c r="D23" s="16" t="s">
        <v>47</v>
      </c>
      <c r="E23" s="16" t="s">
        <v>45</v>
      </c>
      <c r="F23" s="38">
        <v>5</v>
      </c>
      <c r="G23" s="38">
        <v>4</v>
      </c>
      <c r="H23" s="25">
        <v>1969</v>
      </c>
      <c r="I23" s="25">
        <v>2591</v>
      </c>
      <c r="J23" s="96">
        <v>381</v>
      </c>
      <c r="K23" s="96">
        <v>502</v>
      </c>
      <c r="L23" s="65">
        <f t="shared" si="4"/>
        <v>-24.006175221922035</v>
      </c>
      <c r="M23" s="15">
        <f t="shared" si="0"/>
        <v>492.25</v>
      </c>
      <c r="N23" s="77">
        <v>4</v>
      </c>
      <c r="O23" s="15">
        <v>2700</v>
      </c>
      <c r="P23" s="15">
        <v>3903</v>
      </c>
      <c r="Q23" s="15">
        <v>548</v>
      </c>
      <c r="R23" s="15">
        <v>817</v>
      </c>
      <c r="S23" s="67">
        <f t="shared" si="5"/>
        <v>-30.822444273635668</v>
      </c>
      <c r="T23" s="25">
        <v>31974</v>
      </c>
      <c r="U23" s="15">
        <f t="shared" si="1"/>
        <v>675</v>
      </c>
      <c r="V23" s="81">
        <f t="shared" si="2"/>
        <v>34674</v>
      </c>
      <c r="W23" s="81">
        <v>6956</v>
      </c>
      <c r="X23" s="82">
        <f t="shared" si="3"/>
        <v>7504</v>
      </c>
    </row>
    <row r="24" spans="1:24" ht="12.75">
      <c r="A24" s="76">
        <v>11</v>
      </c>
      <c r="B24" s="76">
        <v>11</v>
      </c>
      <c r="C24" s="4" t="s">
        <v>59</v>
      </c>
      <c r="D24" s="16" t="s">
        <v>47</v>
      </c>
      <c r="E24" s="16" t="s">
        <v>45</v>
      </c>
      <c r="F24" s="38">
        <v>7</v>
      </c>
      <c r="G24" s="38">
        <v>3</v>
      </c>
      <c r="H24" s="25">
        <v>2195</v>
      </c>
      <c r="I24" s="25">
        <v>2060</v>
      </c>
      <c r="J24" s="25">
        <v>561</v>
      </c>
      <c r="K24" s="25">
        <v>521</v>
      </c>
      <c r="L24" s="65">
        <f t="shared" si="4"/>
        <v>6.553398058252441</v>
      </c>
      <c r="M24" s="15">
        <f t="shared" si="0"/>
        <v>731.6666666666666</v>
      </c>
      <c r="N24" s="39">
        <v>3</v>
      </c>
      <c r="O24" s="15">
        <v>2626</v>
      </c>
      <c r="P24" s="15">
        <v>2747</v>
      </c>
      <c r="Q24" s="15">
        <v>679</v>
      </c>
      <c r="R24" s="15">
        <v>742</v>
      </c>
      <c r="S24" s="67">
        <f t="shared" si="5"/>
        <v>-4.404805242082276</v>
      </c>
      <c r="T24" s="91">
        <v>29807</v>
      </c>
      <c r="U24" s="15">
        <f t="shared" si="1"/>
        <v>875.3333333333334</v>
      </c>
      <c r="V24" s="81">
        <f t="shared" si="2"/>
        <v>32433</v>
      </c>
      <c r="W24" s="81">
        <v>8149</v>
      </c>
      <c r="X24" s="82">
        <f t="shared" si="3"/>
        <v>8828</v>
      </c>
    </row>
    <row r="25" spans="1:24" ht="12.75" customHeight="1">
      <c r="A25" s="52">
        <v>12</v>
      </c>
      <c r="B25" s="76">
        <v>10</v>
      </c>
      <c r="C25" s="4" t="s">
        <v>60</v>
      </c>
      <c r="D25" s="16" t="s">
        <v>47</v>
      </c>
      <c r="E25" s="16" t="s">
        <v>48</v>
      </c>
      <c r="F25" s="38">
        <v>7</v>
      </c>
      <c r="G25" s="38">
        <v>1</v>
      </c>
      <c r="H25" s="25">
        <v>2014</v>
      </c>
      <c r="I25" s="25">
        <v>2274</v>
      </c>
      <c r="J25" s="25">
        <v>428</v>
      </c>
      <c r="K25" s="25">
        <v>480</v>
      </c>
      <c r="L25" s="65">
        <f t="shared" si="4"/>
        <v>-11.433597185576076</v>
      </c>
      <c r="M25" s="15">
        <f t="shared" si="0"/>
        <v>2014</v>
      </c>
      <c r="N25" s="77">
        <v>1</v>
      </c>
      <c r="O25" s="15">
        <v>2587</v>
      </c>
      <c r="P25" s="15">
        <v>3103</v>
      </c>
      <c r="Q25" s="25">
        <v>560</v>
      </c>
      <c r="R25" s="25">
        <v>676</v>
      </c>
      <c r="S25" s="67">
        <f t="shared" si="5"/>
        <v>-16.629068643248473</v>
      </c>
      <c r="T25" s="94">
        <v>29640</v>
      </c>
      <c r="U25" s="15">
        <f t="shared" si="1"/>
        <v>2587</v>
      </c>
      <c r="V25" s="81">
        <f t="shared" si="2"/>
        <v>32227</v>
      </c>
      <c r="W25" s="81">
        <v>6241</v>
      </c>
      <c r="X25" s="82">
        <f t="shared" si="3"/>
        <v>6801</v>
      </c>
    </row>
    <row r="26" spans="1:24" ht="12.75" customHeight="1">
      <c r="A26" s="76">
        <v>13</v>
      </c>
      <c r="B26" s="76">
        <v>14</v>
      </c>
      <c r="C26" s="4" t="s">
        <v>56</v>
      </c>
      <c r="D26" s="16" t="s">
        <v>47</v>
      </c>
      <c r="E26" s="16" t="s">
        <v>48</v>
      </c>
      <c r="F26" s="38">
        <v>8</v>
      </c>
      <c r="G26" s="38">
        <v>8</v>
      </c>
      <c r="H26" s="15">
        <v>1475</v>
      </c>
      <c r="I26" s="15">
        <v>1291</v>
      </c>
      <c r="J26" s="23">
        <v>314</v>
      </c>
      <c r="K26" s="23">
        <v>302</v>
      </c>
      <c r="L26" s="65">
        <f t="shared" si="4"/>
        <v>14.252517428350117</v>
      </c>
      <c r="M26" s="15">
        <f t="shared" si="0"/>
        <v>184.375</v>
      </c>
      <c r="N26" s="77">
        <v>8</v>
      </c>
      <c r="O26" s="15">
        <v>1955</v>
      </c>
      <c r="P26" s="15">
        <v>1956</v>
      </c>
      <c r="Q26" s="15">
        <v>428</v>
      </c>
      <c r="R26" s="15">
        <v>477</v>
      </c>
      <c r="S26" s="67">
        <f t="shared" si="5"/>
        <v>-0.05112474437626702</v>
      </c>
      <c r="T26" s="95">
        <v>54166</v>
      </c>
      <c r="U26" s="15">
        <f t="shared" si="1"/>
        <v>244.375</v>
      </c>
      <c r="V26" s="81">
        <f t="shared" si="2"/>
        <v>56121</v>
      </c>
      <c r="W26" s="81">
        <v>13859</v>
      </c>
      <c r="X26" s="82">
        <f t="shared" si="3"/>
        <v>14287</v>
      </c>
    </row>
    <row r="27" spans="1:24" ht="12.75">
      <c r="A27" s="76">
        <v>14</v>
      </c>
      <c r="B27" s="76" t="s">
        <v>51</v>
      </c>
      <c r="C27" s="4" t="s">
        <v>76</v>
      </c>
      <c r="D27" s="16" t="s">
        <v>77</v>
      </c>
      <c r="E27" s="16" t="s">
        <v>78</v>
      </c>
      <c r="F27" s="38">
        <v>1</v>
      </c>
      <c r="G27" s="38">
        <v>1</v>
      </c>
      <c r="H27" s="15">
        <v>995</v>
      </c>
      <c r="I27" s="15"/>
      <c r="J27" s="96">
        <v>209</v>
      </c>
      <c r="K27" s="96"/>
      <c r="L27" s="65"/>
      <c r="M27" s="15">
        <f t="shared" si="0"/>
        <v>995</v>
      </c>
      <c r="N27" s="77">
        <v>1</v>
      </c>
      <c r="O27" s="80">
        <v>1740</v>
      </c>
      <c r="P27" s="80"/>
      <c r="Q27" s="80">
        <v>622</v>
      </c>
      <c r="R27" s="80"/>
      <c r="S27" s="67"/>
      <c r="T27" s="83"/>
      <c r="U27" s="15">
        <f t="shared" si="1"/>
        <v>1740</v>
      </c>
      <c r="V27" s="81">
        <f t="shared" si="2"/>
        <v>1740</v>
      </c>
      <c r="W27" s="81"/>
      <c r="X27" s="82">
        <f t="shared" si="3"/>
        <v>622</v>
      </c>
    </row>
    <row r="28" spans="1:24" ht="12.75">
      <c r="A28" s="76">
        <v>15</v>
      </c>
      <c r="B28" s="52">
        <v>12</v>
      </c>
      <c r="C28" s="4" t="s">
        <v>58</v>
      </c>
      <c r="D28" s="16" t="s">
        <v>46</v>
      </c>
      <c r="E28" s="16" t="s">
        <v>42</v>
      </c>
      <c r="F28" s="38">
        <v>7</v>
      </c>
      <c r="G28" s="38">
        <v>10</v>
      </c>
      <c r="H28" s="25">
        <v>1230</v>
      </c>
      <c r="I28" s="25">
        <v>1692</v>
      </c>
      <c r="J28" s="87">
        <v>318</v>
      </c>
      <c r="K28" s="87">
        <v>449</v>
      </c>
      <c r="L28" s="65">
        <f>(H28/I28*100)-100</f>
        <v>-27.304964539007088</v>
      </c>
      <c r="M28" s="15">
        <f t="shared" si="0"/>
        <v>123</v>
      </c>
      <c r="N28" s="77">
        <v>10</v>
      </c>
      <c r="O28" s="23">
        <v>1516</v>
      </c>
      <c r="P28" s="23">
        <v>2112</v>
      </c>
      <c r="Q28" s="23">
        <v>401</v>
      </c>
      <c r="R28" s="23">
        <v>572</v>
      </c>
      <c r="S28" s="67">
        <f>(O28/P28*100)-100</f>
        <v>-28.21969696969697</v>
      </c>
      <c r="T28" s="83">
        <v>65276</v>
      </c>
      <c r="U28" s="15">
        <f t="shared" si="1"/>
        <v>151.6</v>
      </c>
      <c r="V28" s="81">
        <f t="shared" si="2"/>
        <v>66792</v>
      </c>
      <c r="W28" s="81">
        <v>17030</v>
      </c>
      <c r="X28" s="82">
        <f t="shared" si="3"/>
        <v>17431</v>
      </c>
    </row>
    <row r="29" spans="1:24" ht="12.75">
      <c r="A29" s="76">
        <v>16</v>
      </c>
      <c r="B29" s="76">
        <v>13</v>
      </c>
      <c r="C29" s="4" t="s">
        <v>61</v>
      </c>
      <c r="D29" s="16" t="s">
        <v>44</v>
      </c>
      <c r="E29" s="16" t="s">
        <v>45</v>
      </c>
      <c r="F29" s="38">
        <v>6</v>
      </c>
      <c r="G29" s="38">
        <v>6</v>
      </c>
      <c r="H29" s="25">
        <v>802</v>
      </c>
      <c r="I29" s="25">
        <v>1660</v>
      </c>
      <c r="J29" s="88">
        <v>208</v>
      </c>
      <c r="K29" s="88">
        <v>434</v>
      </c>
      <c r="L29" s="65">
        <f>(H29/I29*100)-100</f>
        <v>-51.68674698795181</v>
      </c>
      <c r="M29" s="15">
        <f t="shared" si="0"/>
        <v>133.66666666666666</v>
      </c>
      <c r="N29" s="77">
        <v>6</v>
      </c>
      <c r="O29" s="23">
        <v>1241</v>
      </c>
      <c r="P29" s="23">
        <v>2110</v>
      </c>
      <c r="Q29" s="23">
        <v>321</v>
      </c>
      <c r="R29" s="23">
        <v>558</v>
      </c>
      <c r="S29" s="67">
        <f>(O29/P29*100)-100</f>
        <v>-41.18483412322275</v>
      </c>
      <c r="T29" s="15">
        <v>94340</v>
      </c>
      <c r="U29" s="15">
        <f t="shared" si="1"/>
        <v>206.83333333333334</v>
      </c>
      <c r="V29" s="81">
        <f t="shared" si="2"/>
        <v>95581</v>
      </c>
      <c r="W29" s="81">
        <v>25021</v>
      </c>
      <c r="X29" s="82">
        <f t="shared" si="3"/>
        <v>25342</v>
      </c>
    </row>
    <row r="30" spans="1:24" ht="12.75">
      <c r="A30" s="76">
        <v>17</v>
      </c>
      <c r="B30" s="76">
        <v>18</v>
      </c>
      <c r="C30" s="4" t="s">
        <v>69</v>
      </c>
      <c r="D30" s="16" t="s">
        <v>47</v>
      </c>
      <c r="E30" s="16" t="s">
        <v>48</v>
      </c>
      <c r="F30" s="38">
        <v>3</v>
      </c>
      <c r="G30" s="38">
        <v>1</v>
      </c>
      <c r="H30" s="15">
        <v>378</v>
      </c>
      <c r="I30" s="15">
        <v>672</v>
      </c>
      <c r="J30" s="25">
        <v>80</v>
      </c>
      <c r="K30" s="25">
        <v>158</v>
      </c>
      <c r="L30" s="65">
        <f>(H30/I30*100)-100</f>
        <v>-43.75</v>
      </c>
      <c r="M30" s="15">
        <f t="shared" si="0"/>
        <v>378</v>
      </c>
      <c r="N30" s="77">
        <v>1</v>
      </c>
      <c r="O30" s="15">
        <v>600</v>
      </c>
      <c r="P30" s="15">
        <v>1046</v>
      </c>
      <c r="Q30" s="15">
        <v>132</v>
      </c>
      <c r="R30" s="15">
        <v>244</v>
      </c>
      <c r="S30" s="67">
        <f>(O30/P30*100)-100</f>
        <v>-42.638623326959845</v>
      </c>
      <c r="T30" s="90">
        <v>4356</v>
      </c>
      <c r="U30" s="15">
        <f t="shared" si="1"/>
        <v>600</v>
      </c>
      <c r="V30" s="81">
        <f t="shared" si="2"/>
        <v>4956</v>
      </c>
      <c r="W30" s="81">
        <v>1255</v>
      </c>
      <c r="X30" s="82">
        <f t="shared" si="3"/>
        <v>1387</v>
      </c>
    </row>
    <row r="31" spans="1:24" ht="12.75">
      <c r="A31" s="76">
        <v>18</v>
      </c>
      <c r="B31" s="76">
        <v>19</v>
      </c>
      <c r="C31" s="4" t="s">
        <v>67</v>
      </c>
      <c r="D31" s="16" t="s">
        <v>68</v>
      </c>
      <c r="E31" s="16" t="s">
        <v>48</v>
      </c>
      <c r="F31" s="38">
        <v>3</v>
      </c>
      <c r="G31" s="38">
        <v>1</v>
      </c>
      <c r="H31" s="25">
        <v>337</v>
      </c>
      <c r="I31" s="25">
        <v>526</v>
      </c>
      <c r="J31" s="23">
        <v>71</v>
      </c>
      <c r="K31" s="23">
        <v>115</v>
      </c>
      <c r="L31" s="65">
        <f>(H31/I31*100)-100</f>
        <v>-35.931558935361224</v>
      </c>
      <c r="M31" s="15">
        <f t="shared" si="0"/>
        <v>337</v>
      </c>
      <c r="N31" s="39">
        <v>1</v>
      </c>
      <c r="O31" s="23">
        <v>459</v>
      </c>
      <c r="P31" s="23">
        <v>930</v>
      </c>
      <c r="Q31" s="23">
        <v>100</v>
      </c>
      <c r="R31" s="23">
        <v>208</v>
      </c>
      <c r="S31" s="67">
        <f>(O31/P31*100)-100</f>
        <v>-50.645161290322584</v>
      </c>
      <c r="T31" s="90">
        <v>3621</v>
      </c>
      <c r="U31" s="15">
        <f t="shared" si="1"/>
        <v>459</v>
      </c>
      <c r="V31" s="81">
        <f t="shared" si="2"/>
        <v>4080</v>
      </c>
      <c r="W31" s="81">
        <v>1060</v>
      </c>
      <c r="X31" s="82">
        <f t="shared" si="3"/>
        <v>1160</v>
      </c>
    </row>
    <row r="32" spans="1:24" ht="12.75">
      <c r="A32" s="76">
        <v>19</v>
      </c>
      <c r="B32" s="76">
        <v>17</v>
      </c>
      <c r="C32" s="4" t="s">
        <v>54</v>
      </c>
      <c r="D32" s="16" t="s">
        <v>44</v>
      </c>
      <c r="E32" s="16" t="s">
        <v>45</v>
      </c>
      <c r="F32" s="38">
        <v>9</v>
      </c>
      <c r="G32" s="38">
        <v>6</v>
      </c>
      <c r="H32" s="23">
        <v>113</v>
      </c>
      <c r="I32" s="23">
        <v>1065</v>
      </c>
      <c r="J32" s="87">
        <v>29</v>
      </c>
      <c r="K32" s="87">
        <v>284</v>
      </c>
      <c r="L32" s="65">
        <f>(H32/I32*100)-100</f>
        <v>-89.38967136150235</v>
      </c>
      <c r="M32" s="15">
        <f t="shared" si="0"/>
        <v>18.833333333333332</v>
      </c>
      <c r="N32" s="77">
        <v>6</v>
      </c>
      <c r="O32" s="15">
        <v>113</v>
      </c>
      <c r="P32" s="15">
        <v>1432</v>
      </c>
      <c r="Q32" s="15">
        <v>29</v>
      </c>
      <c r="R32" s="15">
        <v>383</v>
      </c>
      <c r="S32" s="67">
        <f>(O32/P32*100)-100</f>
        <v>-92.10893854748603</v>
      </c>
      <c r="T32" s="90">
        <v>55996</v>
      </c>
      <c r="U32" s="15">
        <f t="shared" si="1"/>
        <v>18.833333333333332</v>
      </c>
      <c r="V32" s="81">
        <f t="shared" si="2"/>
        <v>56109</v>
      </c>
      <c r="W32" s="81">
        <v>14405</v>
      </c>
      <c r="X32" s="82">
        <f t="shared" si="3"/>
        <v>14434</v>
      </c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93"/>
      <c r="O33" s="23"/>
      <c r="P33" s="23"/>
      <c r="Q33" s="23"/>
      <c r="R33" s="97"/>
      <c r="S33" s="67"/>
      <c r="T33" s="90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117</v>
      </c>
      <c r="H34" s="32">
        <f>SUM(H14:H33)</f>
        <v>111852</v>
      </c>
      <c r="I34" s="32">
        <v>113801</v>
      </c>
      <c r="J34" s="32">
        <f>SUM(J14:J33)</f>
        <v>27127</v>
      </c>
      <c r="K34" s="32">
        <v>27514</v>
      </c>
      <c r="L34" s="72">
        <f>(H34/I34*100)-100</f>
        <v>-1.712638729009413</v>
      </c>
      <c r="M34" s="33">
        <f>H34/G34</f>
        <v>956</v>
      </c>
      <c r="N34" s="35">
        <f>SUM(N14:N33)</f>
        <v>119</v>
      </c>
      <c r="O34" s="32">
        <f>SUM(O14:O33)</f>
        <v>143823</v>
      </c>
      <c r="P34" s="32">
        <v>154923</v>
      </c>
      <c r="Q34" s="32">
        <f>SUM(Q14:Q33)</f>
        <v>35967</v>
      </c>
      <c r="R34" s="32">
        <v>38978</v>
      </c>
      <c r="S34" s="72">
        <f>(O34/P34*100)-100</f>
        <v>-7.164849634979959</v>
      </c>
      <c r="T34" s="84">
        <f>SUM(T14:T33)</f>
        <v>1322269</v>
      </c>
      <c r="U34" s="33">
        <f>O34/N34</f>
        <v>1208.5966386554621</v>
      </c>
      <c r="V34" s="86">
        <f>SUM(V14:V33)</f>
        <v>1466092</v>
      </c>
      <c r="W34" s="85">
        <f>SUM(W14:W33)</f>
        <v>336124</v>
      </c>
      <c r="X34" s="36">
        <f>SUM(X14:X33)</f>
        <v>372091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23 - Jan   25 -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0.7612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22 - Jan   28 -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39842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YES MAN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9</v>
      </c>
      <c r="H14" s="15">
        <f>'WEEKLY COMPETITIVE REPORT'!H14/X4</f>
        <v>44176.30057803468</v>
      </c>
      <c r="I14" s="15">
        <f>'WEEKLY COMPETITIVE REPORT'!I14/X4</f>
        <v>49490.27850761955</v>
      </c>
      <c r="J14" s="23">
        <f>'WEEKLY COMPETITIVE REPORT'!J14</f>
        <v>8192</v>
      </c>
      <c r="K14" s="23">
        <f>'WEEKLY COMPETITIVE REPORT'!K14</f>
        <v>9078</v>
      </c>
      <c r="L14" s="65">
        <f>'WEEKLY COMPETITIVE REPORT'!L14</f>
        <v>-10.737417710766621</v>
      </c>
      <c r="M14" s="15">
        <f aca="true" t="shared" si="0" ref="M14:M20">H14/G14</f>
        <v>4908.477842003853</v>
      </c>
      <c r="N14" s="38">
        <f>'WEEKLY COMPETITIVE REPORT'!N14</f>
        <v>9</v>
      </c>
      <c r="O14" s="15">
        <f>'WEEKLY COMPETITIVE REPORT'!O14/X4</f>
        <v>56406.988964792436</v>
      </c>
      <c r="P14" s="15">
        <f>'WEEKLY COMPETITIVE REPORT'!P14/X4</f>
        <v>67320.02101944298</v>
      </c>
      <c r="Q14" s="23">
        <f>'WEEKLY COMPETITIVE REPORT'!Q14</f>
        <v>10786</v>
      </c>
      <c r="R14" s="23">
        <f>'WEEKLY COMPETITIVE REPORT'!R14</f>
        <v>12996</v>
      </c>
      <c r="S14" s="65">
        <f>'WEEKLY COMPETITIVE REPORT'!S14</f>
        <v>-16.210678323315904</v>
      </c>
      <c r="T14" s="15">
        <f>'WEEKLY COMPETITIVE REPORT'!T14/X4</f>
        <v>68453.75722543352</v>
      </c>
      <c r="U14" s="15">
        <f aca="true" t="shared" si="1" ref="U14:U20">O14/N14</f>
        <v>6267.443218310271</v>
      </c>
      <c r="V14" s="26">
        <f aca="true" t="shared" si="2" ref="V14:V20">O14+T14</f>
        <v>124860.74619022597</v>
      </c>
      <c r="W14" s="23">
        <f>'WEEKLY COMPETITIVE REPORT'!W14</f>
        <v>13426</v>
      </c>
      <c r="X14" s="57">
        <f>'WEEKLY COMPETITIVE REPORT'!X14</f>
        <v>24212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AUSTRALIA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5</v>
      </c>
      <c r="G15" s="38">
        <f>'WEEKLY COMPETITIVE REPORT'!G15</f>
        <v>12</v>
      </c>
      <c r="H15" s="15">
        <f>'WEEKLY COMPETITIVE REPORT'!H15/X4</f>
        <v>20043.352601156068</v>
      </c>
      <c r="I15" s="15">
        <f>'WEEKLY COMPETITIVE REPORT'!I15/X4</f>
        <v>19617.70888071466</v>
      </c>
      <c r="J15" s="23">
        <f>'WEEKLY COMPETITIVE REPORT'!J15</f>
        <v>3676</v>
      </c>
      <c r="K15" s="23">
        <f>'WEEKLY COMPETITIVE REPORT'!K15</f>
        <v>3582</v>
      </c>
      <c r="L15" s="65">
        <f>'WEEKLY COMPETITIVE REPORT'!L15</f>
        <v>2.169691287751945</v>
      </c>
      <c r="M15" s="15">
        <f t="shared" si="0"/>
        <v>1670.2793834296724</v>
      </c>
      <c r="N15" s="38">
        <f>'WEEKLY COMPETITIVE REPORT'!N15</f>
        <v>12</v>
      </c>
      <c r="O15" s="15">
        <f>'WEEKLY COMPETITIVE REPORT'!O15/X4</f>
        <v>25746.190225959013</v>
      </c>
      <c r="P15" s="15">
        <f>'WEEKLY COMPETITIVE REPORT'!P15/X4</f>
        <v>27720.70415133999</v>
      </c>
      <c r="Q15" s="23">
        <f>'WEEKLY COMPETITIVE REPORT'!Q15</f>
        <v>4819</v>
      </c>
      <c r="R15" s="23">
        <f>'WEEKLY COMPETITIVE REPORT'!R15</f>
        <v>5254</v>
      </c>
      <c r="S15" s="65">
        <f>'WEEKLY COMPETITIVE REPORT'!S15</f>
        <v>-7.122885171318899</v>
      </c>
      <c r="T15" s="15">
        <f>'WEEKLY COMPETITIVE REPORT'!T15/X4</f>
        <v>231313.71518654755</v>
      </c>
      <c r="U15" s="15">
        <f t="shared" si="1"/>
        <v>2145.515852163251</v>
      </c>
      <c r="V15" s="26">
        <f t="shared" si="2"/>
        <v>257059.90541250654</v>
      </c>
      <c r="W15" s="23">
        <f>'WEEKLY COMPETITIVE REPORT'!W15</f>
        <v>43255</v>
      </c>
      <c r="X15" s="57">
        <f>'WEEKLY COMPETITIVE REPORT'!X15</f>
        <v>48074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MADAGASCAR 2</v>
      </c>
      <c r="D16" s="4" t="str">
        <f>'WEEKLY COMPETITIVE REPORT'!D16</f>
        <v>UIP</v>
      </c>
      <c r="E16" s="4" t="str">
        <f>'WEEKLY COMPETITIVE REPORT'!E16</f>
        <v>Karantanija</v>
      </c>
      <c r="F16" s="38">
        <f>'WEEKLY COMPETITIVE REPORT'!F16</f>
        <v>7</v>
      </c>
      <c r="G16" s="38">
        <f>'WEEKLY COMPETITIVE REPORT'!G16</f>
        <v>21</v>
      </c>
      <c r="H16" s="15">
        <f>'WEEKLY COMPETITIVE REPORT'!H16/X4</f>
        <v>19496.847083552286</v>
      </c>
      <c r="I16" s="15">
        <f>'WEEKLY COMPETITIVE REPORT'!I16/X4</f>
        <v>19716.237519705726</v>
      </c>
      <c r="J16" s="23">
        <f>'WEEKLY COMPETITIVE REPORT'!J16</f>
        <v>3719</v>
      </c>
      <c r="K16" s="23">
        <f>'WEEKLY COMPETITIVE REPORT'!K16</f>
        <v>3681</v>
      </c>
      <c r="L16" s="65">
        <f>'WEEKLY COMPETITIVE REPORT'!L16</f>
        <v>-1.1127398720682322</v>
      </c>
      <c r="M16" s="15">
        <f t="shared" si="0"/>
        <v>928.421289692966</v>
      </c>
      <c r="N16" s="38">
        <f>'WEEKLY COMPETITIVE REPORT'!N16</f>
        <v>21</v>
      </c>
      <c r="O16" s="15">
        <f>'WEEKLY COMPETITIVE REPORT'!O16/X4</f>
        <v>22107.19915922228</v>
      </c>
      <c r="P16" s="15">
        <f>'WEEKLY COMPETITIVE REPORT'!P16/X4</f>
        <v>24192.065160273254</v>
      </c>
      <c r="Q16" s="23">
        <f>'WEEKLY COMPETITIVE REPORT'!Q16</f>
        <v>4232</v>
      </c>
      <c r="R16" s="23">
        <f>'WEEKLY COMPETITIVE REPORT'!R16</f>
        <v>4560</v>
      </c>
      <c r="S16" s="65">
        <f>'WEEKLY COMPETITIVE REPORT'!S16</f>
        <v>-8.61797447732826</v>
      </c>
      <c r="T16" s="15">
        <f>'WEEKLY COMPETITIVE REPORT'!T16/X4</f>
        <v>641380.7146610615</v>
      </c>
      <c r="U16" s="15">
        <f t="shared" si="1"/>
        <v>1052.7237694867752</v>
      </c>
      <c r="V16" s="26">
        <f t="shared" si="2"/>
        <v>663487.9138202838</v>
      </c>
      <c r="W16" s="23">
        <f>'WEEKLY COMPETITIVE REPORT'!W16</f>
        <v>125244</v>
      </c>
      <c r="X16" s="57">
        <f>'WEEKLY COMPETITIVE REPORT'!X16</f>
        <v>129476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CHANGELING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6</v>
      </c>
      <c r="H17" s="15">
        <f>'WEEKLY COMPETITIVE REPORT'!H17/X4</f>
        <v>15537.309511297952</v>
      </c>
      <c r="I17" s="15">
        <f>'WEEKLY COMPETITIVE REPORT'!I17/X4</f>
        <v>14842.354177614294</v>
      </c>
      <c r="J17" s="23">
        <f>'WEEKLY COMPETITIVE REPORT'!J17</f>
        <v>2794</v>
      </c>
      <c r="K17" s="23">
        <f>'WEEKLY COMPETITIVE REPORT'!K17</f>
        <v>2655</v>
      </c>
      <c r="L17" s="65">
        <f>'WEEKLY COMPETITIVE REPORT'!L17</f>
        <v>4.682244645069915</v>
      </c>
      <c r="M17" s="15">
        <f t="shared" si="0"/>
        <v>2589.5515852163253</v>
      </c>
      <c r="N17" s="38">
        <f>'WEEKLY COMPETITIVE REPORT'!N17</f>
        <v>6</v>
      </c>
      <c r="O17" s="15">
        <f>'WEEKLY COMPETITIVE REPORT'!O17/X4</f>
        <v>21819.495533368365</v>
      </c>
      <c r="P17" s="15">
        <f>'WEEKLY COMPETITIVE REPORT'!P17/X4</f>
        <v>21508.145034156594</v>
      </c>
      <c r="Q17" s="23">
        <f>'WEEKLY COMPETITIVE REPORT'!Q17</f>
        <v>4070</v>
      </c>
      <c r="R17" s="23">
        <f>'WEEKLY COMPETITIVE REPORT'!R17</f>
        <v>4105</v>
      </c>
      <c r="S17" s="65">
        <f>'WEEKLY COMPETITIVE REPORT'!S17</f>
        <v>1.4475934522355232</v>
      </c>
      <c r="T17" s="15">
        <f>'WEEKLY COMPETITIVE REPORT'!T17/X4</f>
        <v>24453.494482396218</v>
      </c>
      <c r="U17" s="15">
        <f t="shared" si="1"/>
        <v>3636.5825888947275</v>
      </c>
      <c r="V17" s="26">
        <f t="shared" si="2"/>
        <v>46272.99001576458</v>
      </c>
      <c r="W17" s="23">
        <f>'WEEKLY COMPETITIVE REPORT'!W17</f>
        <v>4542</v>
      </c>
      <c r="X17" s="57">
        <f>'WEEKLY COMPETITIVE REPORT'!X17</f>
        <v>8612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ROLE MODELS</v>
      </c>
      <c r="D18" s="4" t="str">
        <f>'WEEKLY COMPETITIVE REPORT'!D18</f>
        <v>INDEP</v>
      </c>
      <c r="E18" s="4" t="str">
        <f>'WEEKLY COMPETITIVE REPORT'!E18</f>
        <v>Karantanija</v>
      </c>
      <c r="F18" s="38">
        <f>'WEEKLY COMPETITIVE REPORT'!F18</f>
        <v>5</v>
      </c>
      <c r="G18" s="38">
        <f>'WEEKLY COMPETITIVE REPORT'!G18</f>
        <v>8</v>
      </c>
      <c r="H18" s="15">
        <f>'WEEKLY COMPETITIVE REPORT'!H18/X4</f>
        <v>10148.449816079874</v>
      </c>
      <c r="I18" s="15">
        <f>'WEEKLY COMPETITIVE REPORT'!I18/X4</f>
        <v>9297.162375197058</v>
      </c>
      <c r="J18" s="23">
        <f>'WEEKLY COMPETITIVE REPORT'!J18</f>
        <v>1918</v>
      </c>
      <c r="K18" s="23">
        <f>'WEEKLY COMPETITIVE REPORT'!K18</f>
        <v>1791</v>
      </c>
      <c r="L18" s="65">
        <f>'WEEKLY COMPETITIVE REPORT'!L18</f>
        <v>9.156422212802042</v>
      </c>
      <c r="M18" s="15">
        <f t="shared" si="0"/>
        <v>1268.5562270099842</v>
      </c>
      <c r="N18" s="38">
        <f>'WEEKLY COMPETITIVE REPORT'!N18</f>
        <v>8</v>
      </c>
      <c r="O18" s="15">
        <f>'WEEKLY COMPETITIVE REPORT'!O18/X4</f>
        <v>12879.663688912244</v>
      </c>
      <c r="P18" s="15">
        <f>'WEEKLY COMPETITIVE REPORT'!P18/X4</f>
        <v>11610.614818707305</v>
      </c>
      <c r="Q18" s="23">
        <f>'WEEKLY COMPETITIVE REPORT'!Q18</f>
        <v>2519</v>
      </c>
      <c r="R18" s="23">
        <f>'WEEKLY COMPETITIVE REPORT'!R18</f>
        <v>2326</v>
      </c>
      <c r="S18" s="65">
        <f>'WEEKLY COMPETITIVE REPORT'!S18</f>
        <v>10.93007467752885</v>
      </c>
      <c r="T18" s="15">
        <f>'WEEKLY COMPETITIVE REPORT'!T18/X4</f>
        <v>101498.94902785076</v>
      </c>
      <c r="U18" s="15">
        <f t="shared" si="1"/>
        <v>1609.9579611140305</v>
      </c>
      <c r="V18" s="26">
        <f t="shared" si="2"/>
        <v>114378.612716763</v>
      </c>
      <c r="W18" s="23">
        <f>'WEEKLY COMPETITIVE REPORT'!W18</f>
        <v>19973</v>
      </c>
      <c r="X18" s="57">
        <f>'WEEKLY COMPETITIVE REPORT'!X18</f>
        <v>22492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DOUBT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1</v>
      </c>
      <c r="G19" s="38">
        <f>'WEEKLY COMPETITIVE REPORT'!G19</f>
        <v>4</v>
      </c>
      <c r="H19" s="15">
        <f>'WEEKLY COMPETITIVE REPORT'!H19/X4</f>
        <v>8164.739884393064</v>
      </c>
      <c r="I19" s="15">
        <f>'WEEKLY COMPETITIVE REPORT'!I19/X4</f>
        <v>0</v>
      </c>
      <c r="J19" s="23">
        <f>'WEEKLY COMPETITIVE REPORT'!J19</f>
        <v>1502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2041.184971098266</v>
      </c>
      <c r="N19" s="38">
        <f>'WEEKLY COMPETITIVE REPORT'!N19</f>
        <v>4</v>
      </c>
      <c r="O19" s="15">
        <f>'WEEKLY COMPETITIVE REPORT'!O19/X4</f>
        <v>10907.777193904361</v>
      </c>
      <c r="P19" s="15">
        <f>'WEEKLY COMPETITIVE REPORT'!P19/X4</f>
        <v>0</v>
      </c>
      <c r="Q19" s="23">
        <f>'WEEKLY COMPETITIVE REPORT'!Q19</f>
        <v>2085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821.0719915922228</v>
      </c>
      <c r="U19" s="15">
        <f t="shared" si="1"/>
        <v>2726.9442984760904</v>
      </c>
      <c r="V19" s="26">
        <f t="shared" si="2"/>
        <v>11728.849185496585</v>
      </c>
      <c r="W19" s="23">
        <f>'WEEKLY COMPETITIVE REPORT'!W19</f>
        <v>143</v>
      </c>
      <c r="X19" s="57">
        <f>'WEEKLY COMPETITIVE REPORT'!X19</f>
        <v>2228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ROCKNROLLA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4</v>
      </c>
      <c r="G20" s="38">
        <f>'WEEKLY COMPETITIVE REPORT'!G20</f>
        <v>8</v>
      </c>
      <c r="H20" s="15">
        <f>'WEEKLY COMPETITIVE REPORT'!H20/X4</f>
        <v>6227.0099842354175</v>
      </c>
      <c r="I20" s="15">
        <f>'WEEKLY COMPETITIVE REPORT'!I20/X4</f>
        <v>6405.675249605885</v>
      </c>
      <c r="J20" s="23">
        <f>'WEEKLY COMPETITIVE REPORT'!J20</f>
        <v>1158</v>
      </c>
      <c r="K20" s="23">
        <f>'WEEKLY COMPETITIVE REPORT'!K20</f>
        <v>1183</v>
      </c>
      <c r="L20" s="65">
        <f>'WEEKLY COMPETITIVE REPORT'!L20</f>
        <v>-2.789171452009839</v>
      </c>
      <c r="M20" s="15">
        <f t="shared" si="0"/>
        <v>778.3762480294272</v>
      </c>
      <c r="N20" s="38">
        <f>'WEEKLY COMPETITIVE REPORT'!N20</f>
        <v>8</v>
      </c>
      <c r="O20" s="15">
        <f>'WEEKLY COMPETITIVE REPORT'!O20/X4</f>
        <v>8189.700472937468</v>
      </c>
      <c r="P20" s="15">
        <f>'WEEKLY COMPETITIVE REPORT'!P20/X4</f>
        <v>9071.203363110877</v>
      </c>
      <c r="Q20" s="23">
        <f>'WEEKLY COMPETITIVE REPORT'!Q20</f>
        <v>1567</v>
      </c>
      <c r="R20" s="23">
        <f>'WEEKLY COMPETITIVE REPORT'!R20</f>
        <v>1778</v>
      </c>
      <c r="S20" s="65">
        <f>'WEEKLY COMPETITIVE REPORT'!S20</f>
        <v>-9.717595944967414</v>
      </c>
      <c r="T20" s="15">
        <f>'WEEKLY COMPETITIVE REPORT'!T20/X4</f>
        <v>50541.25065685759</v>
      </c>
      <c r="U20" s="15">
        <f t="shared" si="1"/>
        <v>1023.7125591171834</v>
      </c>
      <c r="V20" s="26">
        <f t="shared" si="2"/>
        <v>58730.95112979506</v>
      </c>
      <c r="W20" s="23">
        <f>'WEEKLY COMPETITIVE REPORT'!W20</f>
        <v>9568</v>
      </c>
      <c r="X20" s="57">
        <f>'WEEKLY COMPETITIVE REPORT'!X20</f>
        <v>11135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VICKY CRISTINA BARCELONA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9</v>
      </c>
      <c r="G21" s="38">
        <f>'WEEKLY COMPETITIVE REPORT'!G21</f>
        <v>2</v>
      </c>
      <c r="H21" s="15">
        <f>'WEEKLY COMPETITIVE REPORT'!H21/X4</f>
        <v>3968.733578560168</v>
      </c>
      <c r="I21" s="15">
        <f>'WEEKLY COMPETITIVE REPORT'!I21/X4</f>
        <v>4990.803993694167</v>
      </c>
      <c r="J21" s="23">
        <f>'WEEKLY COMPETITIVE REPORT'!J21</f>
        <v>740</v>
      </c>
      <c r="K21" s="23">
        <f>'WEEKLY COMPETITIVE REPORT'!K21</f>
        <v>868</v>
      </c>
      <c r="L21" s="65">
        <f>'WEEKLY COMPETITIVE REPORT'!L21</f>
        <v>-20.479073440379054</v>
      </c>
      <c r="M21" s="15">
        <f aca="true" t="shared" si="3" ref="M21:M33">H21/G21</f>
        <v>1984.366789280084</v>
      </c>
      <c r="N21" s="38">
        <f>'WEEKLY COMPETITIVE REPORT'!N21</f>
        <v>4</v>
      </c>
      <c r="O21" s="15">
        <f>'WEEKLY COMPETITIVE REPORT'!O21/X4</f>
        <v>5859.169732002102</v>
      </c>
      <c r="P21" s="15">
        <f>'WEEKLY COMPETITIVE REPORT'!P21/X4</f>
        <v>7469.784550709406</v>
      </c>
      <c r="Q21" s="23">
        <f>'WEEKLY COMPETITIVE REPORT'!Q21</f>
        <v>1104</v>
      </c>
      <c r="R21" s="23">
        <f>'WEEKLY COMPETITIVE REPORT'!R21</f>
        <v>1343</v>
      </c>
      <c r="S21" s="65">
        <f>'WEEKLY COMPETITIVE REPORT'!S21</f>
        <v>-21.56173056630321</v>
      </c>
      <c r="T21" s="15">
        <f>'WEEKLY COMPETITIVE REPORT'!T21/X4</f>
        <v>97126.9048870205</v>
      </c>
      <c r="U21" s="15">
        <f aca="true" t="shared" si="4" ref="U21:U33">O21/N21</f>
        <v>1464.7924330005255</v>
      </c>
      <c r="V21" s="26">
        <f aca="true" t="shared" si="5" ref="V21:V33">O21+T21</f>
        <v>102986.0746190226</v>
      </c>
      <c r="W21" s="23">
        <f>'WEEKLY COMPETITIVE REPORT'!W21</f>
        <v>18432</v>
      </c>
      <c r="X21" s="57">
        <f>'WEEKLY COMPETITIVE REPORT'!X21</f>
        <v>19536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BEDTIME STORIES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5</v>
      </c>
      <c r="G22" s="38">
        <f>'WEEKLY COMPETITIVE REPORT'!G22</f>
        <v>6</v>
      </c>
      <c r="H22" s="15">
        <f>'WEEKLY COMPETITIVE REPORT'!H22/X4</f>
        <v>4060.693641618497</v>
      </c>
      <c r="I22" s="15">
        <f>'WEEKLY COMPETITIVE REPORT'!I22/X4</f>
        <v>3593.011035207567</v>
      </c>
      <c r="J22" s="23">
        <f>'WEEKLY COMPETITIVE REPORT'!J22</f>
        <v>829</v>
      </c>
      <c r="K22" s="23">
        <f>'WEEKLY COMPETITIVE REPORT'!K22</f>
        <v>728</v>
      </c>
      <c r="L22" s="65">
        <f>'WEEKLY COMPETITIVE REPORT'!L22</f>
        <v>13.016453382084109</v>
      </c>
      <c r="M22" s="15">
        <f t="shared" si="3"/>
        <v>676.7822736030829</v>
      </c>
      <c r="N22" s="38">
        <f>'WEEKLY COMPETITIVE REPORT'!N22</f>
        <v>6</v>
      </c>
      <c r="O22" s="15">
        <f>'WEEKLY COMPETITIVE REPORT'!O22/X4</f>
        <v>4615.081450341566</v>
      </c>
      <c r="P22" s="15">
        <f>'WEEKLY COMPETITIVE REPORT'!P22/X4</f>
        <v>4838.413032054651</v>
      </c>
      <c r="Q22" s="23">
        <f>'WEEKLY COMPETITIVE REPORT'!Q22</f>
        <v>965</v>
      </c>
      <c r="R22" s="23">
        <f>'WEEKLY COMPETITIVE REPORT'!R22</f>
        <v>1022</v>
      </c>
      <c r="S22" s="65">
        <f>'WEEKLY COMPETITIVE REPORT'!S22</f>
        <v>-4.615802335052948</v>
      </c>
      <c r="T22" s="15">
        <f>'WEEKLY COMPETITIVE REPORT'!T22/X4</f>
        <v>36502.89017341041</v>
      </c>
      <c r="U22" s="15">
        <f t="shared" si="4"/>
        <v>769.1802417235943</v>
      </c>
      <c r="V22" s="26">
        <f t="shared" si="5"/>
        <v>41117.971623751975</v>
      </c>
      <c r="W22" s="23">
        <f>'WEEKLY COMPETITIVE REPORT'!W22</f>
        <v>7565</v>
      </c>
      <c r="X22" s="57">
        <f>'WEEKLY COMPETITIVE REPORT'!X22</f>
        <v>8530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U2 3D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5</v>
      </c>
      <c r="G23" s="38">
        <f>'WEEKLY COMPETITIVE REPORT'!G23</f>
        <v>4</v>
      </c>
      <c r="H23" s="15">
        <f>'WEEKLY COMPETITIVE REPORT'!H23/X4</f>
        <v>2586.7052023121387</v>
      </c>
      <c r="I23" s="15">
        <f>'WEEKLY COMPETITIVE REPORT'!I23/X4</f>
        <v>3403.836048344719</v>
      </c>
      <c r="J23" s="23">
        <f>'WEEKLY COMPETITIVE REPORT'!J23</f>
        <v>381</v>
      </c>
      <c r="K23" s="23">
        <f>'WEEKLY COMPETITIVE REPORT'!K23</f>
        <v>502</v>
      </c>
      <c r="L23" s="65">
        <f>'WEEKLY COMPETITIVE REPORT'!L23</f>
        <v>-24.006175221922035</v>
      </c>
      <c r="M23" s="15">
        <f t="shared" si="3"/>
        <v>646.6763005780347</v>
      </c>
      <c r="N23" s="38">
        <f>'WEEKLY COMPETITIVE REPORT'!N23</f>
        <v>4</v>
      </c>
      <c r="O23" s="15">
        <f>'WEEKLY COMPETITIVE REPORT'!O23/X4</f>
        <v>3547.0310036784026</v>
      </c>
      <c r="P23" s="15">
        <f>'WEEKLY COMPETITIVE REPORT'!P23/X4</f>
        <v>5127.430373095113</v>
      </c>
      <c r="Q23" s="23">
        <f>'WEEKLY COMPETITIVE REPORT'!Q23</f>
        <v>548</v>
      </c>
      <c r="R23" s="23">
        <f>'WEEKLY COMPETITIVE REPORT'!R23</f>
        <v>817</v>
      </c>
      <c r="S23" s="65">
        <f>'WEEKLY COMPETITIVE REPORT'!S23</f>
        <v>-30.822444273635668</v>
      </c>
      <c r="T23" s="15">
        <f>'WEEKLY COMPETITIVE REPORT'!T23/X4</f>
        <v>42004.72937467157</v>
      </c>
      <c r="U23" s="15">
        <f t="shared" si="4"/>
        <v>886.7577509196007</v>
      </c>
      <c r="V23" s="26">
        <f t="shared" si="5"/>
        <v>45551.76037834997</v>
      </c>
      <c r="W23" s="23">
        <f>'WEEKLY COMPETITIVE REPORT'!W23</f>
        <v>6956</v>
      </c>
      <c r="X23" s="57">
        <f>'WEEKLY COMPETITIVE REPORT'!X23</f>
        <v>7504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THE WOMEN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7</v>
      </c>
      <c r="G24" s="38">
        <f>'WEEKLY COMPETITIVE REPORT'!G24</f>
        <v>3</v>
      </c>
      <c r="H24" s="15">
        <f>'WEEKLY COMPETITIVE REPORT'!H24/X4</f>
        <v>2883.6048344718865</v>
      </c>
      <c r="I24" s="15">
        <f>'WEEKLY COMPETITIVE REPORT'!I24/X4</f>
        <v>2706.2532842879664</v>
      </c>
      <c r="J24" s="23">
        <f>'WEEKLY COMPETITIVE REPORT'!J24</f>
        <v>561</v>
      </c>
      <c r="K24" s="23">
        <f>'WEEKLY COMPETITIVE REPORT'!K24</f>
        <v>521</v>
      </c>
      <c r="L24" s="65">
        <f>'WEEKLY COMPETITIVE REPORT'!L24</f>
        <v>6.553398058252441</v>
      </c>
      <c r="M24" s="15">
        <f t="shared" si="3"/>
        <v>961.2016114906288</v>
      </c>
      <c r="N24" s="38">
        <f>'WEEKLY COMPETITIVE REPORT'!N24</f>
        <v>3</v>
      </c>
      <c r="O24" s="15">
        <f>'WEEKLY COMPETITIVE REPORT'!O24/X4</f>
        <v>3449.8160798738836</v>
      </c>
      <c r="P24" s="15">
        <f>'WEEKLY COMPETITIVE REPORT'!P24/X4</f>
        <v>3608.775617446138</v>
      </c>
      <c r="Q24" s="23">
        <f>'WEEKLY COMPETITIVE REPORT'!Q24</f>
        <v>679</v>
      </c>
      <c r="R24" s="23">
        <f>'WEEKLY COMPETITIVE REPORT'!R24</f>
        <v>742</v>
      </c>
      <c r="S24" s="65">
        <f>'WEEKLY COMPETITIVE REPORT'!S24</f>
        <v>-4.404805242082276</v>
      </c>
      <c r="T24" s="15">
        <f>'WEEKLY COMPETITIVE REPORT'!T24/X4</f>
        <v>39157.908565423015</v>
      </c>
      <c r="U24" s="15">
        <f t="shared" si="4"/>
        <v>1149.9386932912946</v>
      </c>
      <c r="V24" s="26">
        <f t="shared" si="5"/>
        <v>42607.7246452969</v>
      </c>
      <c r="W24" s="23">
        <f>'WEEKLY COMPETITIVE REPORT'!W24</f>
        <v>8149</v>
      </c>
      <c r="X24" s="57">
        <f>'WEEKLY COMPETITIVE REPORT'!X24</f>
        <v>8828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GOMORRA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7</v>
      </c>
      <c r="G25" s="38">
        <f>'WEEKLY COMPETITIVE REPORT'!G25</f>
        <v>1</v>
      </c>
      <c r="H25" s="15">
        <f>'WEEKLY COMPETITIVE REPORT'!H25/X4</f>
        <v>2645.8223857067787</v>
      </c>
      <c r="I25" s="15">
        <f>'WEEKLY COMPETITIVE REPORT'!I25/X4</f>
        <v>2987.3883342091435</v>
      </c>
      <c r="J25" s="23">
        <f>'WEEKLY COMPETITIVE REPORT'!J25</f>
        <v>428</v>
      </c>
      <c r="K25" s="23">
        <f>'WEEKLY COMPETITIVE REPORT'!K25</f>
        <v>480</v>
      </c>
      <c r="L25" s="65">
        <f>'WEEKLY COMPETITIVE REPORT'!L25</f>
        <v>-11.433597185576076</v>
      </c>
      <c r="M25" s="15">
        <f t="shared" si="3"/>
        <v>2645.8223857067787</v>
      </c>
      <c r="N25" s="38">
        <f>'WEEKLY COMPETITIVE REPORT'!N25</f>
        <v>1</v>
      </c>
      <c r="O25" s="15">
        <f>'WEEKLY COMPETITIVE REPORT'!O25/X4</f>
        <v>3398.5811875985287</v>
      </c>
      <c r="P25" s="15">
        <f>'WEEKLY COMPETITIVE REPORT'!P25/X4</f>
        <v>4076.458223857068</v>
      </c>
      <c r="Q25" s="23">
        <f>'WEEKLY COMPETITIVE REPORT'!Q25</f>
        <v>560</v>
      </c>
      <c r="R25" s="23">
        <f>'WEEKLY COMPETITIVE REPORT'!R25</f>
        <v>676</v>
      </c>
      <c r="S25" s="65">
        <f>'WEEKLY COMPETITIVE REPORT'!S25</f>
        <v>-16.629068643248473</v>
      </c>
      <c r="T25" s="15">
        <f>'WEEKLY COMPETITIVE REPORT'!T25/X4</f>
        <v>38938.51812926958</v>
      </c>
      <c r="U25" s="15">
        <f t="shared" si="4"/>
        <v>3398.5811875985287</v>
      </c>
      <c r="V25" s="26">
        <f t="shared" si="5"/>
        <v>42337.09931686811</v>
      </c>
      <c r="W25" s="23">
        <f>'WEEKLY COMPETITIVE REPORT'!W25</f>
        <v>6241</v>
      </c>
      <c r="X25" s="57">
        <f>'WEEKLY COMPETITIVE REPORT'!X25</f>
        <v>6801</v>
      </c>
    </row>
    <row r="26" spans="1:24" ht="12.75" customHeight="1">
      <c r="A26" s="51">
        <v>13</v>
      </c>
      <c r="B26" s="4">
        <f>'WEEKLY COMPETITIVE REPORT'!B26</f>
        <v>14</v>
      </c>
      <c r="C26" s="4" t="str">
        <f>'WEEKLY COMPETITIVE REPORT'!C26</f>
        <v>BURN AFTER READING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8</v>
      </c>
      <c r="G26" s="38">
        <f>'WEEKLY COMPETITIVE REPORT'!G26</f>
        <v>8</v>
      </c>
      <c r="H26" s="15">
        <f>'WEEKLY COMPETITIVE REPORT'!H26/X4</f>
        <v>1937.729900157646</v>
      </c>
      <c r="I26" s="15">
        <f>'WEEKLY COMPETITIVE REPORT'!I26/X4</f>
        <v>1696.0063058328954</v>
      </c>
      <c r="J26" s="23">
        <f>'WEEKLY COMPETITIVE REPORT'!J26</f>
        <v>314</v>
      </c>
      <c r="K26" s="23">
        <f>'WEEKLY COMPETITIVE REPORT'!K26</f>
        <v>302</v>
      </c>
      <c r="L26" s="65">
        <f>'WEEKLY COMPETITIVE REPORT'!L26</f>
        <v>14.252517428350117</v>
      </c>
      <c r="M26" s="15">
        <f t="shared" si="3"/>
        <v>242.21623751970574</v>
      </c>
      <c r="N26" s="38">
        <f>'WEEKLY COMPETITIVE REPORT'!N26</f>
        <v>8</v>
      </c>
      <c r="O26" s="15">
        <f>'WEEKLY COMPETITIVE REPORT'!O26/X4</f>
        <v>2568.313189700473</v>
      </c>
      <c r="P26" s="15">
        <f>'WEEKLY COMPETITIVE REPORT'!P26/X4</f>
        <v>2569.6269048870204</v>
      </c>
      <c r="Q26" s="23">
        <f>'WEEKLY COMPETITIVE REPORT'!Q26</f>
        <v>428</v>
      </c>
      <c r="R26" s="23">
        <f>'WEEKLY COMPETITIVE REPORT'!R26</f>
        <v>477</v>
      </c>
      <c r="S26" s="65">
        <f>'WEEKLY COMPETITIVE REPORT'!S26</f>
        <v>-0.05112474437626702</v>
      </c>
      <c r="T26" s="15">
        <f>'WEEKLY COMPETITIVE REPORT'!T26/X4</f>
        <v>71158.69679453495</v>
      </c>
      <c r="U26" s="15">
        <f t="shared" si="4"/>
        <v>321.0391487125591</v>
      </c>
      <c r="V26" s="26">
        <f t="shared" si="5"/>
        <v>73727.00998423542</v>
      </c>
      <c r="W26" s="23">
        <f>'WEEKLY COMPETITIVE REPORT'!W26</f>
        <v>13859</v>
      </c>
      <c r="X26" s="57">
        <f>'WEEKLY COMPETITIVE REPORT'!X26</f>
        <v>14287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LJUBAV I DRUGI ZLOCINI</v>
      </c>
      <c r="D27" s="4" t="str">
        <f>'WEEKLY COMPETITIVE REPORT'!D27</f>
        <v>Indep</v>
      </c>
      <c r="E27" s="4" t="str">
        <f>'WEEKLY COMPETITIVE REPORT'!E27</f>
        <v>Arkadena</v>
      </c>
      <c r="F27" s="38">
        <f>'WEEKLY COMPETITIVE REPORT'!F27</f>
        <v>1</v>
      </c>
      <c r="G27" s="38">
        <f>'WEEKLY COMPETITIVE REPORT'!G27</f>
        <v>1</v>
      </c>
      <c r="H27" s="15">
        <f>'WEEKLY COMPETITIVE REPORT'!H27/X4</f>
        <v>1307.1466106148187</v>
      </c>
      <c r="I27" s="15">
        <f>'WEEKLY COMPETITIVE REPORT'!I27/X17</f>
        <v>0</v>
      </c>
      <c r="J27" s="23">
        <f>'WEEKLY COMPETITIVE REPORT'!J27</f>
        <v>209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1307.1466106148187</v>
      </c>
      <c r="N27" s="38">
        <f>'WEEKLY COMPETITIVE REPORT'!N27</f>
        <v>1</v>
      </c>
      <c r="O27" s="15">
        <f>'WEEKLY COMPETITIVE REPORT'!O27/X4</f>
        <v>2285.8644245927485</v>
      </c>
      <c r="P27" s="15">
        <f>'WEEKLY COMPETITIVE REPORT'!P27/X17</f>
        <v>0</v>
      </c>
      <c r="Q27" s="23">
        <f>'WEEKLY COMPETITIVE REPORT'!Q27</f>
        <v>622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>
        <f t="shared" si="4"/>
        <v>2285.8644245927485</v>
      </c>
      <c r="V27" s="26">
        <f t="shared" si="5"/>
        <v>2285.8644245927485</v>
      </c>
      <c r="W27" s="23">
        <f>'WEEKLY COMPETITIVE REPORT'!W27</f>
        <v>0</v>
      </c>
      <c r="X27" s="57">
        <f>'WEEKLY COMPETITIVE REPORT'!X27</f>
        <v>622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THE DAY THE EARTH STOOD STILL</v>
      </c>
      <c r="D28" s="4" t="str">
        <f>'WEEKLY COMPETITIVE REPORT'!D28</f>
        <v>FOX</v>
      </c>
      <c r="E28" s="4" t="str">
        <f>'WEEKLY COMPETITIVE REPORT'!E28</f>
        <v>CF</v>
      </c>
      <c r="F28" s="38">
        <f>'WEEKLY COMPETITIVE REPORT'!F28</f>
        <v>7</v>
      </c>
      <c r="G28" s="38">
        <f>'WEEKLY COMPETITIVE REPORT'!G28</f>
        <v>10</v>
      </c>
      <c r="H28" s="15">
        <f>'WEEKLY COMPETITIVE REPORT'!H28/X4</f>
        <v>1615.8696794534944</v>
      </c>
      <c r="I28" s="15">
        <f>'WEEKLY COMPETITIVE REPORT'!I28/X17</f>
        <v>0.19647004180213656</v>
      </c>
      <c r="J28" s="23">
        <f>'WEEKLY COMPETITIVE REPORT'!J28</f>
        <v>318</v>
      </c>
      <c r="K28" s="23">
        <f>'WEEKLY COMPETITIVE REPORT'!K28</f>
        <v>449</v>
      </c>
      <c r="L28" s="65">
        <f>'WEEKLY COMPETITIVE REPORT'!L28</f>
        <v>-27.304964539007088</v>
      </c>
      <c r="M28" s="15">
        <f t="shared" si="3"/>
        <v>161.58696794534944</v>
      </c>
      <c r="N28" s="38">
        <f>'WEEKLY COMPETITIVE REPORT'!N28</f>
        <v>10</v>
      </c>
      <c r="O28" s="15">
        <f>'WEEKLY COMPETITIVE REPORT'!O28/X4</f>
        <v>1991.5922228060956</v>
      </c>
      <c r="P28" s="15">
        <f>'WEEKLY COMPETITIVE REPORT'!P28/X17</f>
        <v>0.24523920111472364</v>
      </c>
      <c r="Q28" s="23">
        <f>'WEEKLY COMPETITIVE REPORT'!Q28</f>
        <v>401</v>
      </c>
      <c r="R28" s="23">
        <f>'WEEKLY COMPETITIVE REPORT'!R28</f>
        <v>572</v>
      </c>
      <c r="S28" s="65">
        <f>'WEEKLY COMPETITIVE REPORT'!S28</f>
        <v>-28.21969696969697</v>
      </c>
      <c r="T28" s="15">
        <f>'WEEKLY COMPETITIVE REPORT'!T28/X17</f>
        <v>7.579656293543892</v>
      </c>
      <c r="U28" s="15">
        <f t="shared" si="4"/>
        <v>199.15922228060955</v>
      </c>
      <c r="V28" s="26">
        <f t="shared" si="5"/>
        <v>1999.1718790996395</v>
      </c>
      <c r="W28" s="23">
        <f>'WEEKLY COMPETITIVE REPORT'!W28</f>
        <v>17030</v>
      </c>
      <c r="X28" s="57">
        <f>'WEEKLY COMPETITIVE REPORT'!X28</f>
        <v>17431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FOUR CHRISTMASES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6</v>
      </c>
      <c r="G29" s="38">
        <f>'WEEKLY COMPETITIVE REPORT'!G29</f>
        <v>6</v>
      </c>
      <c r="H29" s="15">
        <f>'WEEKLY COMPETITIVE REPORT'!H29/X4</f>
        <v>1053.5995796111404</v>
      </c>
      <c r="I29" s="15">
        <f>'WEEKLY COMPETITIVE REPORT'!I29/X17</f>
        <v>0.19275429633070135</v>
      </c>
      <c r="J29" s="23">
        <f>'WEEKLY COMPETITIVE REPORT'!J29</f>
        <v>208</v>
      </c>
      <c r="K29" s="23">
        <f>'WEEKLY COMPETITIVE REPORT'!K29</f>
        <v>434</v>
      </c>
      <c r="L29" s="65">
        <f>'WEEKLY COMPETITIVE REPORT'!L29</f>
        <v>-51.68674698795181</v>
      </c>
      <c r="M29" s="15">
        <f t="shared" si="3"/>
        <v>175.59992993519006</v>
      </c>
      <c r="N29" s="38">
        <f>'WEEKLY COMPETITIVE REPORT'!N29</f>
        <v>6</v>
      </c>
      <c r="O29" s="15">
        <f>'WEEKLY COMPETITIVE REPORT'!O29/X4</f>
        <v>1630.3205465055175</v>
      </c>
      <c r="P29" s="15">
        <f>'WEEKLY COMPETITIVE REPORT'!P29/X17</f>
        <v>0.24500696702275895</v>
      </c>
      <c r="Q29" s="23">
        <f>'WEEKLY COMPETITIVE REPORT'!Q29</f>
        <v>321</v>
      </c>
      <c r="R29" s="23">
        <f>'WEEKLY COMPETITIVE REPORT'!R29</f>
        <v>558</v>
      </c>
      <c r="S29" s="65">
        <f>'WEEKLY COMPETITIVE REPORT'!S29</f>
        <v>-41.18483412322275</v>
      </c>
      <c r="T29" s="15">
        <f>'WEEKLY COMPETITIVE REPORT'!T29/X4</f>
        <v>123935.89069889649</v>
      </c>
      <c r="U29" s="15">
        <f t="shared" si="4"/>
        <v>271.72009108425294</v>
      </c>
      <c r="V29" s="26">
        <f t="shared" si="5"/>
        <v>125566.21124540201</v>
      </c>
      <c r="W29" s="23">
        <f>'WEEKLY COMPETITIVE REPORT'!W29</f>
        <v>25021</v>
      </c>
      <c r="X29" s="57">
        <f>'WEEKLY COMPETITIVE REPORT'!X29</f>
        <v>25342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EX DRUMMER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3</v>
      </c>
      <c r="G30" s="38">
        <f>'WEEKLY COMPETITIVE REPORT'!G30</f>
        <v>1</v>
      </c>
      <c r="H30" s="15">
        <f>'WEEKLY COMPETITIVE REPORT'!H30/X4</f>
        <v>496.58434051497636</v>
      </c>
      <c r="I30" s="15">
        <f>'WEEKLY COMPETITIVE REPORT'!I30/X17</f>
        <v>0.07803065490013934</v>
      </c>
      <c r="J30" s="23">
        <f>'WEEKLY COMPETITIVE REPORT'!J30</f>
        <v>80</v>
      </c>
      <c r="K30" s="23">
        <f>'WEEKLY COMPETITIVE REPORT'!K30</f>
        <v>158</v>
      </c>
      <c r="L30" s="65">
        <f>'WEEKLY COMPETITIVE REPORT'!L30</f>
        <v>-43.75</v>
      </c>
      <c r="M30" s="15">
        <f t="shared" si="3"/>
        <v>496.58434051497636</v>
      </c>
      <c r="N30" s="38">
        <f>'WEEKLY COMPETITIVE REPORT'!N30</f>
        <v>1</v>
      </c>
      <c r="O30" s="15">
        <f>'WEEKLY COMPETITIVE REPORT'!O30/X4</f>
        <v>788.2291119285339</v>
      </c>
      <c r="P30" s="15">
        <f>'WEEKLY COMPETITIVE REPORT'!P30/X17</f>
        <v>0.12145843009753832</v>
      </c>
      <c r="Q30" s="23">
        <f>'WEEKLY COMPETITIVE REPORT'!Q30</f>
        <v>132</v>
      </c>
      <c r="R30" s="23">
        <f>'WEEKLY COMPETITIVE REPORT'!R30</f>
        <v>244</v>
      </c>
      <c r="S30" s="65">
        <f>'WEEKLY COMPETITIVE REPORT'!S30</f>
        <v>-42.638623326959845</v>
      </c>
      <c r="T30" s="15">
        <f>'WEEKLY COMPETITIVE REPORT'!T30/X4</f>
        <v>5722.543352601157</v>
      </c>
      <c r="U30" s="15">
        <f t="shared" si="4"/>
        <v>788.2291119285339</v>
      </c>
      <c r="V30" s="26">
        <f t="shared" si="5"/>
        <v>6510.77246452969</v>
      </c>
      <c r="W30" s="23">
        <f>'WEEKLY COMPETITIVE REPORT'!W30</f>
        <v>1255</v>
      </c>
      <c r="X30" s="57">
        <f>'WEEKLY COMPETITIVE REPORT'!X30</f>
        <v>1387</v>
      </c>
    </row>
    <row r="31" spans="1:24" ht="12.75">
      <c r="A31" s="51">
        <v>18</v>
      </c>
      <c r="B31" s="4">
        <f>'WEEKLY COMPETITIVE REPORT'!B31</f>
        <v>19</v>
      </c>
      <c r="C31" s="4" t="str">
        <f>'WEEKLY COMPETITIVE REPORT'!C31</f>
        <v>ZA VEDNO</v>
      </c>
      <c r="D31" s="4" t="str">
        <f>'WEEKLY COMPETITIVE REPORT'!D31</f>
        <v>DOMESTIC</v>
      </c>
      <c r="E31" s="4" t="str">
        <f>'WEEKLY COMPETITIVE REPORT'!E31</f>
        <v>Cinemania</v>
      </c>
      <c r="F31" s="38">
        <f>'WEEKLY COMPETITIVE REPORT'!F31</f>
        <v>3</v>
      </c>
      <c r="G31" s="38">
        <f>'WEEKLY COMPETITIVE REPORT'!G31</f>
        <v>1</v>
      </c>
      <c r="H31" s="15">
        <f>'WEEKLY COMPETITIVE REPORT'!H31/X4</f>
        <v>442.7220178665265</v>
      </c>
      <c r="I31" s="15">
        <f>'WEEKLY COMPETITIVE REPORT'!I31/X17</f>
        <v>0.06107756618671621</v>
      </c>
      <c r="J31" s="23">
        <f>'WEEKLY COMPETITIVE REPORT'!J31</f>
        <v>71</v>
      </c>
      <c r="K31" s="23">
        <f>'WEEKLY COMPETITIVE REPORT'!K31</f>
        <v>115</v>
      </c>
      <c r="L31" s="65">
        <f>'WEEKLY COMPETITIVE REPORT'!L31</f>
        <v>-35.931558935361224</v>
      </c>
      <c r="M31" s="15">
        <f t="shared" si="3"/>
        <v>442.7220178665265</v>
      </c>
      <c r="N31" s="38">
        <f>'WEEKLY COMPETITIVE REPORT'!N31</f>
        <v>1</v>
      </c>
      <c r="O31" s="15">
        <f>'WEEKLY COMPETITIVE REPORT'!O31/X4</f>
        <v>602.9952706253284</v>
      </c>
      <c r="P31" s="15">
        <f>'WEEKLY COMPETITIVE REPORT'!P31/X17</f>
        <v>0.10798885276358569</v>
      </c>
      <c r="Q31" s="23">
        <f>'WEEKLY COMPETITIVE REPORT'!Q31</f>
        <v>100</v>
      </c>
      <c r="R31" s="23">
        <f>'WEEKLY COMPETITIVE REPORT'!R31</f>
        <v>208</v>
      </c>
      <c r="S31" s="65">
        <f>'WEEKLY COMPETITIVE REPORT'!S31</f>
        <v>-50.645161290322584</v>
      </c>
      <c r="T31" s="15">
        <f>'WEEKLY COMPETITIVE REPORT'!T31/X4</f>
        <v>4756.962690488702</v>
      </c>
      <c r="U31" s="15">
        <f t="shared" si="4"/>
        <v>602.9952706253284</v>
      </c>
      <c r="V31" s="26">
        <f t="shared" si="5"/>
        <v>5359.957961114031</v>
      </c>
      <c r="W31" s="23">
        <f>'WEEKLY COMPETITIVE REPORT'!W31</f>
        <v>1060</v>
      </c>
      <c r="X31" s="57">
        <f>'WEEKLY COMPETITIVE REPORT'!X31</f>
        <v>1160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BODY OF LIES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9</v>
      </c>
      <c r="G32" s="38">
        <f>'WEEKLY COMPETITIVE REPORT'!G32</f>
        <v>6</v>
      </c>
      <c r="H32" s="15">
        <f>'WEEKLY COMPETITIVE REPORT'!H32/X4</f>
        <v>148.4498160798739</v>
      </c>
      <c r="I32" s="15">
        <f>'WEEKLY COMPETITIVE REPORT'!I32/X17</f>
        <v>0.12366465397120298</v>
      </c>
      <c r="J32" s="23">
        <f>'WEEKLY COMPETITIVE REPORT'!J32</f>
        <v>29</v>
      </c>
      <c r="K32" s="23">
        <f>'WEEKLY COMPETITIVE REPORT'!K32</f>
        <v>284</v>
      </c>
      <c r="L32" s="65">
        <f>'WEEKLY COMPETITIVE REPORT'!L32</f>
        <v>-89.38967136150235</v>
      </c>
      <c r="M32" s="15">
        <f t="shared" si="3"/>
        <v>24.741636013312316</v>
      </c>
      <c r="N32" s="38">
        <f>'WEEKLY COMPETITIVE REPORT'!N32</f>
        <v>6</v>
      </c>
      <c r="O32" s="15">
        <f>'WEEKLY COMPETITIVE REPORT'!O32/X4</f>
        <v>148.4498160798739</v>
      </c>
      <c r="P32" s="15">
        <f>'WEEKLY COMPETITIVE REPORT'!P32/X17</f>
        <v>0.1662796098467255</v>
      </c>
      <c r="Q32" s="23">
        <f>'WEEKLY COMPETITIVE REPORT'!Q32</f>
        <v>29</v>
      </c>
      <c r="R32" s="23">
        <f>'WEEKLY COMPETITIVE REPORT'!R32</f>
        <v>383</v>
      </c>
      <c r="S32" s="65">
        <f>'WEEKLY COMPETITIVE REPORT'!S32</f>
        <v>-92.10893854748603</v>
      </c>
      <c r="T32" s="15">
        <f>'WEEKLY COMPETITIVE REPORT'!T32/X4</f>
        <v>73562.79558591697</v>
      </c>
      <c r="U32" s="15">
        <f t="shared" si="4"/>
        <v>24.741636013312316</v>
      </c>
      <c r="V32" s="26">
        <f t="shared" si="5"/>
        <v>73711.24540199684</v>
      </c>
      <c r="W32" s="23">
        <f>'WEEKLY COMPETITIVE REPORT'!W32</f>
        <v>14405</v>
      </c>
      <c r="X32" s="57">
        <f>'WEEKLY COMPETITIVE REPORT'!X32</f>
        <v>14434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117</v>
      </c>
      <c r="H34" s="33">
        <f>SUM(H14:H33)</f>
        <v>146941.6710457173</v>
      </c>
      <c r="I34" s="32">
        <f>SUM(I14:I33)</f>
        <v>138747.3677092468</v>
      </c>
      <c r="J34" s="32">
        <f>SUM(J14:J33)</f>
        <v>27127</v>
      </c>
      <c r="K34" s="32">
        <f>SUM(K14:K33)</f>
        <v>26811</v>
      </c>
      <c r="L34" s="65">
        <f>'WEEKLY COMPETITIVE REPORT'!L34</f>
        <v>-1.712638729009413</v>
      </c>
      <c r="M34" s="33">
        <f>H34/G34</f>
        <v>1255.911718339464</v>
      </c>
      <c r="N34" s="41">
        <f>'WEEKLY COMPETITIVE REPORT'!N34</f>
        <v>119</v>
      </c>
      <c r="O34" s="32">
        <f>SUM(O14:O33)</f>
        <v>188942.4592748292</v>
      </c>
      <c r="P34" s="32">
        <f>SUM(P14:P33)</f>
        <v>189114.12822214127</v>
      </c>
      <c r="Q34" s="32">
        <f>SUM(Q14:Q33)</f>
        <v>35967</v>
      </c>
      <c r="R34" s="32">
        <f>SUM(R14:R33)</f>
        <v>38061</v>
      </c>
      <c r="S34" s="66">
        <f>O34/P34-100%</f>
        <v>-0.0009077531590364618</v>
      </c>
      <c r="T34" s="32">
        <f>SUM(T14:T33)</f>
        <v>1651338.3731402664</v>
      </c>
      <c r="U34" s="33">
        <f>O34/N34</f>
        <v>1587.75175861201</v>
      </c>
      <c r="V34" s="32">
        <f>SUM(V14:V33)</f>
        <v>1840280.8324150958</v>
      </c>
      <c r="W34" s="32">
        <f>SUM(W14:W33)</f>
        <v>336124</v>
      </c>
      <c r="X34" s="36">
        <f>SUM(X14:X33)</f>
        <v>372091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2009-01-29T12:56:36Z</cp:lastPrinted>
  <dcterms:created xsi:type="dcterms:W3CDTF">1998-07-08T11:15:35Z</dcterms:created>
  <dcterms:modified xsi:type="dcterms:W3CDTF">2009-01-29T12:57:24Z</dcterms:modified>
  <cp:category/>
  <cp:version/>
  <cp:contentType/>
  <cp:contentStatus/>
</cp:coreProperties>
</file>