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7775" windowHeight="98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<sst xmlns="http://schemas.openxmlformats.org/spreadsheetml/2006/main" count="232" uniqueCount="74">
  <si>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</si>
  <si>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</si>
  <si>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</si>
  <si>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</si>
  <si>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</si>
  <si>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</si>
  <si>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</si>
  <si>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</si>
  <si>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</si>
  <si>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</si>
  <si>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</si>
  <si>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</si>
  <si>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</si>
  <si>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</si>
  <si>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</si>
  <si>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</si>
  <si>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</si>
  <si>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</si>
  <si>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</si>
  <si>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</si>
  <si>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</si>
  <si>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</si>
  <si>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</si>
  <si>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</si>
  <si>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</si>
  <si>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</si>
  <si>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</si>
  <si>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</si>
  <si>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</si>
  <si>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</si>
  <si>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</si>
  <si>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</si>
  <si>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</si>
  <si>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</si>
  <si>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</si>
  <si>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</si>
  <si>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</si>
  <si>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</si>
  <si>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</si>
  <si>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</si>
  <si>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</si>
  <si>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</si>
  <si>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</si>
  <si>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</si>
  <si>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</si>
  <si>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</si>
  <si>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</si>
  <si>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</si>
  <si>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</si>
  <si>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</si>
  <si>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</si>
  <si>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</si>
  <si>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</si>
  <si>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</si>
  <si>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BOLT</t>
  </si>
  <si>
    <t>PAR</t>
  </si>
  <si>
    <t>TALE OF DESPERAUX</t>
  </si>
  <si>
    <t>TWILIGHT</t>
  </si>
  <si>
    <t>HE'S JUST NOT THAT INTO YOU</t>
  </si>
  <si>
    <t>HOTEL FOR DOGS</t>
  </si>
  <si>
    <t>THE READER</t>
  </si>
  <si>
    <t>TRANSPORTER 3</t>
  </si>
  <si>
    <t>SLUMDOG MILLIONAIRE</t>
  </si>
  <si>
    <t>CONFESSIONS OF A SHOPAHOLIC</t>
  </si>
  <si>
    <t>WATCHMEN</t>
  </si>
  <si>
    <t>MARLEY AND ME</t>
  </si>
  <si>
    <t>INKHEART</t>
  </si>
  <si>
    <t>MONSTERS vs ALIENS</t>
  </si>
  <si>
    <t>PARIS</t>
  </si>
  <si>
    <t>FAST &amp; FURIOUS 4</t>
  </si>
  <si>
    <t>GRAN TORINO</t>
  </si>
  <si>
    <t>17 - Apr   19 - Apr</t>
  </si>
  <si>
    <t>16 - Apr   22 - Apr</t>
  </si>
  <si>
    <t>RACE TO WITCH MOUNTAIN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</si>
</sst>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Q19" sqref="Q1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71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0.7656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72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16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39926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>
        <v>1</v>
      </c>
      <c r="C14" s="4" t="s">
        <v>69</v>
      </c>
      <c r="D14" s="16" t="s">
        <v>53</v>
      </c>
      <c r="E14" s="16" t="s">
        <v>36</v>
      </c>
      <c r="F14" s="38">
        <v>2</v>
      </c>
      <c r="G14" s="38">
        <v>9</v>
      </c>
      <c r="H14" s="25">
        <v>46654</v>
      </c>
      <c r="I14" s="25">
        <v>74510</v>
      </c>
      <c r="J14" s="81">
        <v>10386</v>
      </c>
      <c r="K14" s="81">
        <v>16655</v>
      </c>
      <c r="L14" s="65">
        <f>(H14/I14*100)-100</f>
        <v>-37.38558582740572</v>
      </c>
      <c r="M14" s="15">
        <f aca="true" t="shared" si="0" ref="M14:M30">H14/G14</f>
        <v>5183.777777777777</v>
      </c>
      <c r="N14" s="39">
        <v>9</v>
      </c>
      <c r="O14" s="15">
        <v>60178</v>
      </c>
      <c r="P14" s="15">
        <v>111008</v>
      </c>
      <c r="Q14" s="15">
        <v>13955</v>
      </c>
      <c r="R14" s="15">
        <v>25668</v>
      </c>
      <c r="S14" s="65">
        <f>(O14/P14*100)-100</f>
        <v>-45.78949264917844</v>
      </c>
      <c r="T14" s="78">
        <v>116109</v>
      </c>
      <c r="U14" s="15">
        <f aca="true" t="shared" si="1" ref="U14:U30">O14/N14</f>
        <v>6686.444444444444</v>
      </c>
      <c r="V14" s="78">
        <f aca="true" t="shared" si="2" ref="V14:V30">SUM(T14,O14)</f>
        <v>176287</v>
      </c>
      <c r="W14" s="78">
        <v>27575</v>
      </c>
      <c r="X14" s="79">
        <f aca="true" t="shared" si="3" ref="X14:X30">SUM(W14,Q14)</f>
        <v>41530</v>
      </c>
    </row>
    <row r="15" spans="1:24" ht="12.75">
      <c r="A15" s="76">
        <v>2</v>
      </c>
      <c r="B15" s="76">
        <v>2</v>
      </c>
      <c r="C15" s="4" t="s">
        <v>67</v>
      </c>
      <c r="D15" s="16" t="s">
        <v>55</v>
      </c>
      <c r="E15" s="16" t="s">
        <v>36</v>
      </c>
      <c r="F15" s="38">
        <v>3</v>
      </c>
      <c r="G15" s="38">
        <v>13</v>
      </c>
      <c r="H15" s="25">
        <v>26004</v>
      </c>
      <c r="I15" s="25">
        <v>13582</v>
      </c>
      <c r="J15" s="87">
        <v>4330</v>
      </c>
      <c r="K15" s="87">
        <v>2331</v>
      </c>
      <c r="L15" s="65">
        <f>(H15/I15*100)-100</f>
        <v>91.45928434692976</v>
      </c>
      <c r="M15" s="15">
        <f t="shared" si="0"/>
        <v>2000.3076923076924</v>
      </c>
      <c r="N15" s="77">
        <v>13</v>
      </c>
      <c r="O15" s="23">
        <v>30377</v>
      </c>
      <c r="P15" s="23">
        <v>24442</v>
      </c>
      <c r="Q15" s="23">
        <v>5245</v>
      </c>
      <c r="R15" s="23">
        <v>4307</v>
      </c>
      <c r="S15" s="65">
        <f>(O15/P15*100)-100</f>
        <v>24.281973651910647</v>
      </c>
      <c r="T15" s="81">
        <v>56836</v>
      </c>
      <c r="U15" s="15">
        <f t="shared" si="1"/>
        <v>2336.6923076923076</v>
      </c>
      <c r="V15" s="81">
        <f t="shared" si="2"/>
        <v>87213</v>
      </c>
      <c r="W15" s="81">
        <v>10013</v>
      </c>
      <c r="X15" s="82">
        <f t="shared" si="3"/>
        <v>15258</v>
      </c>
    </row>
    <row r="16" spans="1:24" ht="12.75">
      <c r="A16" s="76">
        <v>3</v>
      </c>
      <c r="B16" s="76">
        <v>3</v>
      </c>
      <c r="C16" s="4" t="s">
        <v>62</v>
      </c>
      <c r="D16" s="16" t="s">
        <v>46</v>
      </c>
      <c r="E16" s="16" t="s">
        <v>44</v>
      </c>
      <c r="F16" s="38">
        <v>5</v>
      </c>
      <c r="G16" s="38">
        <v>8</v>
      </c>
      <c r="H16" s="25">
        <v>11365</v>
      </c>
      <c r="I16" s="25">
        <v>11893</v>
      </c>
      <c r="J16" s="88">
        <v>2501</v>
      </c>
      <c r="K16" s="88">
        <v>2671</v>
      </c>
      <c r="L16" s="65">
        <f>(H16/I16*100)-100</f>
        <v>-4.439586311275548</v>
      </c>
      <c r="M16" s="15">
        <f t="shared" si="0"/>
        <v>1420.625</v>
      </c>
      <c r="N16" s="77">
        <v>8</v>
      </c>
      <c r="O16" s="15">
        <v>15946</v>
      </c>
      <c r="P16" s="15">
        <v>19030</v>
      </c>
      <c r="Q16" s="15">
        <v>3770</v>
      </c>
      <c r="R16" s="15">
        <v>4554</v>
      </c>
      <c r="S16" s="65">
        <f>(O16/P16*100)-100</f>
        <v>-16.205990541250657</v>
      </c>
      <c r="T16" s="91">
        <v>188989</v>
      </c>
      <c r="U16" s="15">
        <f t="shared" si="1"/>
        <v>1993.25</v>
      </c>
      <c r="V16" s="81">
        <f t="shared" si="2"/>
        <v>204935</v>
      </c>
      <c r="W16" s="81">
        <v>44217</v>
      </c>
      <c r="X16" s="82">
        <f t="shared" si="3"/>
        <v>47987</v>
      </c>
    </row>
    <row r="17" spans="1:24" ht="12.75">
      <c r="A17" s="76">
        <v>4</v>
      </c>
      <c r="B17" s="76">
        <v>4</v>
      </c>
      <c r="C17" s="4" t="s">
        <v>70</v>
      </c>
      <c r="D17" s="16" t="s">
        <v>43</v>
      </c>
      <c r="E17" s="16" t="s">
        <v>44</v>
      </c>
      <c r="F17" s="38">
        <v>2</v>
      </c>
      <c r="G17" s="38">
        <v>5</v>
      </c>
      <c r="H17" s="25">
        <v>10601</v>
      </c>
      <c r="I17" s="25">
        <v>7994</v>
      </c>
      <c r="J17" s="93">
        <v>2273</v>
      </c>
      <c r="K17" s="93">
        <v>1726</v>
      </c>
      <c r="L17" s="65">
        <f>(H17/I17*100)-100</f>
        <v>32.61195896922692</v>
      </c>
      <c r="M17" s="15">
        <f t="shared" si="0"/>
        <v>2120.2</v>
      </c>
      <c r="N17" s="77">
        <v>5</v>
      </c>
      <c r="O17" s="80">
        <v>15735</v>
      </c>
      <c r="P17" s="80">
        <v>13354</v>
      </c>
      <c r="Q17" s="80">
        <v>3591</v>
      </c>
      <c r="R17" s="80">
        <v>3023</v>
      </c>
      <c r="S17" s="65">
        <f>(O17/P17*100)-100</f>
        <v>17.82986371124757</v>
      </c>
      <c r="T17" s="81">
        <v>14047</v>
      </c>
      <c r="U17" s="15">
        <f t="shared" si="1"/>
        <v>3147</v>
      </c>
      <c r="V17" s="81">
        <f t="shared" si="2"/>
        <v>29782</v>
      </c>
      <c r="W17" s="81">
        <v>3178</v>
      </c>
      <c r="X17" s="82">
        <f t="shared" si="3"/>
        <v>6769</v>
      </c>
    </row>
    <row r="18" spans="1:24" ht="13.5" customHeight="1">
      <c r="A18" s="76">
        <v>5</v>
      </c>
      <c r="B18" s="76">
        <v>5</v>
      </c>
      <c r="C18" s="4" t="s">
        <v>65</v>
      </c>
      <c r="D18" s="16" t="s">
        <v>45</v>
      </c>
      <c r="E18" s="16" t="s">
        <v>42</v>
      </c>
      <c r="F18" s="38">
        <v>4</v>
      </c>
      <c r="G18" s="38">
        <v>6</v>
      </c>
      <c r="H18" s="15">
        <v>7718</v>
      </c>
      <c r="I18" s="15">
        <v>6526</v>
      </c>
      <c r="J18" s="23">
        <v>1725</v>
      </c>
      <c r="K18" s="23">
        <v>1467</v>
      </c>
      <c r="L18" s="65">
        <f>(H18/I18*100)-100</f>
        <v>18.265399938706707</v>
      </c>
      <c r="M18" s="15">
        <f t="shared" si="0"/>
        <v>1286.3333333333333</v>
      </c>
      <c r="N18" s="38">
        <v>6</v>
      </c>
      <c r="O18" s="23">
        <v>9729</v>
      </c>
      <c r="P18" s="23">
        <v>9652</v>
      </c>
      <c r="Q18" s="23">
        <v>2291</v>
      </c>
      <c r="R18" s="23">
        <v>2266</v>
      </c>
      <c r="S18" s="65">
        <f>(O18/P18*100)-100</f>
        <v>0.7977621218400373</v>
      </c>
      <c r="T18" s="81">
        <v>56921</v>
      </c>
      <c r="U18" s="15">
        <f t="shared" si="1"/>
        <v>1621.5</v>
      </c>
      <c r="V18" s="81">
        <f t="shared" si="2"/>
        <v>66650</v>
      </c>
      <c r="W18" s="81">
        <v>13249</v>
      </c>
      <c r="X18" s="82">
        <f t="shared" si="3"/>
        <v>15540</v>
      </c>
    </row>
    <row r="19" spans="1:24" ht="12.75">
      <c r="A19" s="76">
        <v>6</v>
      </c>
      <c r="B19" s="76" t="s">
        <v>50</v>
      </c>
      <c r="C19" s="4" t="s">
        <v>73</v>
      </c>
      <c r="D19" s="16" t="s">
        <v>51</v>
      </c>
      <c r="E19" s="16" t="s">
        <v>52</v>
      </c>
      <c r="F19" s="38">
        <v>1</v>
      </c>
      <c r="G19" s="38">
        <v>6</v>
      </c>
      <c r="H19" s="15">
        <v>7693</v>
      </c>
      <c r="I19" s="15"/>
      <c r="J19" s="15">
        <v>1810</v>
      </c>
      <c r="K19" s="15"/>
      <c r="L19" s="65"/>
      <c r="M19" s="15">
        <f t="shared" si="0"/>
        <v>1282.1666666666667</v>
      </c>
      <c r="N19" s="77">
        <v>6</v>
      </c>
      <c r="O19" s="15">
        <v>9668</v>
      </c>
      <c r="P19" s="15"/>
      <c r="Q19" s="15">
        <v>2354</v>
      </c>
      <c r="R19" s="15"/>
      <c r="S19" s="67"/>
      <c r="T19" s="81">
        <v>607</v>
      </c>
      <c r="U19" s="15">
        <f t="shared" si="1"/>
        <v>1611.3333333333333</v>
      </c>
      <c r="V19" s="81">
        <f t="shared" si="2"/>
        <v>10275</v>
      </c>
      <c r="W19" s="81">
        <v>279</v>
      </c>
      <c r="X19" s="82">
        <f t="shared" si="3"/>
        <v>2633</v>
      </c>
    </row>
    <row r="20" spans="1:24" ht="12.75">
      <c r="A20" s="76">
        <v>7</v>
      </c>
      <c r="B20" s="76">
        <v>7</v>
      </c>
      <c r="C20" s="4" t="s">
        <v>63</v>
      </c>
      <c r="D20" s="16" t="s">
        <v>51</v>
      </c>
      <c r="E20" s="16" t="s">
        <v>52</v>
      </c>
      <c r="F20" s="38">
        <v>5</v>
      </c>
      <c r="G20" s="38">
        <v>6</v>
      </c>
      <c r="H20" s="15">
        <v>5255</v>
      </c>
      <c r="I20" s="15">
        <v>3793</v>
      </c>
      <c r="J20" s="92">
        <v>1191</v>
      </c>
      <c r="K20" s="92">
        <v>845</v>
      </c>
      <c r="L20" s="65">
        <f aca="true" t="shared" si="4" ref="L20:L30">(H20/I20*100)-100</f>
        <v>38.544687582388605</v>
      </c>
      <c r="M20" s="15">
        <f t="shared" si="0"/>
        <v>875.8333333333334</v>
      </c>
      <c r="N20" s="39">
        <v>6</v>
      </c>
      <c r="O20" s="15">
        <v>6818</v>
      </c>
      <c r="P20" s="15">
        <v>5639</v>
      </c>
      <c r="Q20" s="15">
        <v>1622</v>
      </c>
      <c r="R20" s="15">
        <v>1324</v>
      </c>
      <c r="S20" s="65">
        <f aca="true" t="shared" si="5" ref="S20:S30">(O20/P20*100)-100</f>
        <v>20.907962404681683</v>
      </c>
      <c r="T20" s="81">
        <v>51286</v>
      </c>
      <c r="U20" s="15">
        <f t="shared" si="1"/>
        <v>1136.3333333333333</v>
      </c>
      <c r="V20" s="81">
        <f t="shared" si="2"/>
        <v>58104</v>
      </c>
      <c r="W20" s="81">
        <v>12108</v>
      </c>
      <c r="X20" s="82">
        <f t="shared" si="3"/>
        <v>13730</v>
      </c>
    </row>
    <row r="21" spans="1:24" ht="12.75">
      <c r="A21" s="76">
        <v>8</v>
      </c>
      <c r="B21" s="76">
        <v>6</v>
      </c>
      <c r="C21" s="4" t="s">
        <v>58</v>
      </c>
      <c r="D21" s="16" t="s">
        <v>43</v>
      </c>
      <c r="E21" s="16" t="s">
        <v>44</v>
      </c>
      <c r="F21" s="38">
        <v>6</v>
      </c>
      <c r="G21" s="38">
        <v>6</v>
      </c>
      <c r="H21" s="15">
        <v>3530</v>
      </c>
      <c r="I21" s="15">
        <v>3874</v>
      </c>
      <c r="J21" s="15">
        <v>706</v>
      </c>
      <c r="K21" s="15">
        <v>830</v>
      </c>
      <c r="L21" s="65">
        <f t="shared" si="4"/>
        <v>-8.879710893133705</v>
      </c>
      <c r="M21" s="15">
        <f t="shared" si="0"/>
        <v>588.3333333333334</v>
      </c>
      <c r="N21" s="38">
        <v>6</v>
      </c>
      <c r="O21" s="15">
        <v>4990</v>
      </c>
      <c r="P21" s="15">
        <v>5742</v>
      </c>
      <c r="Q21" s="15">
        <v>1028</v>
      </c>
      <c r="R21" s="15">
        <v>1263</v>
      </c>
      <c r="S21" s="67">
        <f t="shared" si="5"/>
        <v>-13.09648206199931</v>
      </c>
      <c r="T21" s="25">
        <v>85641</v>
      </c>
      <c r="U21" s="15">
        <f t="shared" si="1"/>
        <v>831.6666666666666</v>
      </c>
      <c r="V21" s="81">
        <f t="shared" si="2"/>
        <v>90631</v>
      </c>
      <c r="W21" s="81">
        <v>19200</v>
      </c>
      <c r="X21" s="82">
        <f t="shared" si="3"/>
        <v>20228</v>
      </c>
    </row>
    <row r="22" spans="1:24" ht="12.75">
      <c r="A22" s="76">
        <v>9</v>
      </c>
      <c r="B22" s="76">
        <v>8</v>
      </c>
      <c r="C22" s="4" t="s">
        <v>60</v>
      </c>
      <c r="D22" s="16" t="s">
        <v>46</v>
      </c>
      <c r="E22" s="16" t="s">
        <v>47</v>
      </c>
      <c r="F22" s="38">
        <v>6</v>
      </c>
      <c r="G22" s="38">
        <v>2</v>
      </c>
      <c r="H22" s="15">
        <v>2537</v>
      </c>
      <c r="I22" s="15">
        <v>2233</v>
      </c>
      <c r="J22" s="23">
        <v>486</v>
      </c>
      <c r="K22" s="23">
        <v>417</v>
      </c>
      <c r="L22" s="65">
        <f t="shared" si="4"/>
        <v>13.613972234661901</v>
      </c>
      <c r="M22" s="15">
        <f t="shared" si="0"/>
        <v>1268.5</v>
      </c>
      <c r="N22" s="38">
        <v>2</v>
      </c>
      <c r="O22" s="23">
        <v>3600</v>
      </c>
      <c r="P22" s="23">
        <v>3634</v>
      </c>
      <c r="Q22" s="23">
        <v>723</v>
      </c>
      <c r="R22" s="23">
        <v>739</v>
      </c>
      <c r="S22" s="65">
        <f t="shared" si="5"/>
        <v>-0.935608145294438</v>
      </c>
      <c r="T22" s="81">
        <v>43340</v>
      </c>
      <c r="U22" s="15">
        <f t="shared" si="1"/>
        <v>1800</v>
      </c>
      <c r="V22" s="81">
        <f t="shared" si="2"/>
        <v>46940</v>
      </c>
      <c r="W22" s="81">
        <v>8742</v>
      </c>
      <c r="X22" s="82">
        <f t="shared" si="3"/>
        <v>9465</v>
      </c>
    </row>
    <row r="23" spans="1:24" ht="12.75">
      <c r="A23" s="76">
        <v>10</v>
      </c>
      <c r="B23" s="76">
        <v>10</v>
      </c>
      <c r="C23" s="4" t="s">
        <v>59</v>
      </c>
      <c r="D23" s="16" t="s">
        <v>55</v>
      </c>
      <c r="E23" s="16" t="s">
        <v>36</v>
      </c>
      <c r="F23" s="38">
        <v>6</v>
      </c>
      <c r="G23" s="38">
        <v>8</v>
      </c>
      <c r="H23" s="25">
        <v>2524</v>
      </c>
      <c r="I23" s="25">
        <v>1013</v>
      </c>
      <c r="J23" s="25">
        <v>636</v>
      </c>
      <c r="K23" s="25">
        <v>253</v>
      </c>
      <c r="L23" s="65">
        <f t="shared" si="4"/>
        <v>149.1609081934847</v>
      </c>
      <c r="M23" s="15">
        <f t="shared" si="0"/>
        <v>315.5</v>
      </c>
      <c r="N23" s="38">
        <v>8</v>
      </c>
      <c r="O23" s="15">
        <v>2981</v>
      </c>
      <c r="P23" s="15">
        <v>1937</v>
      </c>
      <c r="Q23" s="15">
        <v>762</v>
      </c>
      <c r="R23" s="15">
        <v>506</v>
      </c>
      <c r="S23" s="65">
        <f t="shared" si="5"/>
        <v>53.89778007227673</v>
      </c>
      <c r="T23" s="91">
        <v>46457</v>
      </c>
      <c r="U23" s="15">
        <f t="shared" si="1"/>
        <v>372.625</v>
      </c>
      <c r="V23" s="81">
        <f t="shared" si="2"/>
        <v>49438</v>
      </c>
      <c r="W23" s="81">
        <v>11546</v>
      </c>
      <c r="X23" s="82">
        <f t="shared" si="3"/>
        <v>12308</v>
      </c>
    </row>
    <row r="24" spans="1:24" ht="12.75">
      <c r="A24" s="76">
        <v>11</v>
      </c>
      <c r="B24" s="76">
        <v>9</v>
      </c>
      <c r="C24" s="4" t="s">
        <v>64</v>
      </c>
      <c r="D24" s="16" t="s">
        <v>55</v>
      </c>
      <c r="E24" s="16" t="s">
        <v>36</v>
      </c>
      <c r="F24" s="38">
        <v>5</v>
      </c>
      <c r="G24" s="38">
        <v>4</v>
      </c>
      <c r="H24" s="25">
        <v>2035</v>
      </c>
      <c r="I24" s="25">
        <v>1786</v>
      </c>
      <c r="J24" s="25">
        <v>479</v>
      </c>
      <c r="K24" s="25">
        <v>353</v>
      </c>
      <c r="L24" s="65">
        <f t="shared" si="4"/>
        <v>13.941769316909287</v>
      </c>
      <c r="M24" s="15">
        <f t="shared" si="0"/>
        <v>508.75</v>
      </c>
      <c r="N24" s="77">
        <v>4</v>
      </c>
      <c r="O24" s="15">
        <v>2914</v>
      </c>
      <c r="P24" s="15">
        <v>2652</v>
      </c>
      <c r="Q24" s="15">
        <v>688</v>
      </c>
      <c r="R24" s="15">
        <v>547</v>
      </c>
      <c r="S24" s="65">
        <f t="shared" si="5"/>
        <v>9.8793363499246</v>
      </c>
      <c r="T24" s="81">
        <v>29253</v>
      </c>
      <c r="U24" s="15">
        <f t="shared" si="1"/>
        <v>728.5</v>
      </c>
      <c r="V24" s="81">
        <f t="shared" si="2"/>
        <v>32167</v>
      </c>
      <c r="W24" s="81">
        <v>6255</v>
      </c>
      <c r="X24" s="82">
        <f t="shared" si="3"/>
        <v>6943</v>
      </c>
    </row>
    <row r="25" spans="1:24" ht="12.75" customHeight="1">
      <c r="A25" s="52">
        <v>12</v>
      </c>
      <c r="B25" s="76">
        <v>15</v>
      </c>
      <c r="C25" s="4" t="s">
        <v>56</v>
      </c>
      <c r="D25" s="16" t="s">
        <v>53</v>
      </c>
      <c r="E25" s="16" t="s">
        <v>36</v>
      </c>
      <c r="F25" s="38">
        <v>10</v>
      </c>
      <c r="G25" s="38">
        <v>10</v>
      </c>
      <c r="H25" s="25">
        <v>1503</v>
      </c>
      <c r="I25" s="25">
        <v>645</v>
      </c>
      <c r="J25" s="25">
        <v>349</v>
      </c>
      <c r="K25" s="25">
        <v>182</v>
      </c>
      <c r="L25" s="65">
        <f t="shared" si="4"/>
        <v>133.02325581395345</v>
      </c>
      <c r="M25" s="15">
        <f t="shared" si="0"/>
        <v>150.3</v>
      </c>
      <c r="N25" s="39">
        <v>10</v>
      </c>
      <c r="O25" s="15">
        <v>2366</v>
      </c>
      <c r="P25" s="15">
        <v>966</v>
      </c>
      <c r="Q25" s="25">
        <v>546</v>
      </c>
      <c r="R25" s="25">
        <v>264</v>
      </c>
      <c r="S25" s="67">
        <f t="shared" si="5"/>
        <v>144.9275362318841</v>
      </c>
      <c r="T25" s="83">
        <v>126689</v>
      </c>
      <c r="U25" s="15">
        <f t="shared" si="1"/>
        <v>236.6</v>
      </c>
      <c r="V25" s="81">
        <f t="shared" si="2"/>
        <v>129055</v>
      </c>
      <c r="W25" s="81">
        <v>32590</v>
      </c>
      <c r="X25" s="82">
        <f t="shared" si="3"/>
        <v>33136</v>
      </c>
    </row>
    <row r="26" spans="1:24" ht="12.75" customHeight="1">
      <c r="A26" s="76">
        <v>13</v>
      </c>
      <c r="B26" s="76">
        <v>13</v>
      </c>
      <c r="C26" s="4" t="s">
        <v>68</v>
      </c>
      <c r="D26" s="16" t="s">
        <v>46</v>
      </c>
      <c r="E26" s="16" t="s">
        <v>42</v>
      </c>
      <c r="F26" s="38">
        <v>3</v>
      </c>
      <c r="G26" s="38">
        <v>1</v>
      </c>
      <c r="H26" s="23">
        <v>944</v>
      </c>
      <c r="I26" s="23">
        <v>839</v>
      </c>
      <c r="J26" s="87">
        <v>943</v>
      </c>
      <c r="K26" s="87">
        <v>159</v>
      </c>
      <c r="L26" s="65">
        <f t="shared" si="4"/>
        <v>12.51489868891538</v>
      </c>
      <c r="M26" s="15">
        <f t="shared" si="0"/>
        <v>944</v>
      </c>
      <c r="N26" s="77">
        <v>1</v>
      </c>
      <c r="O26" s="15">
        <v>1459</v>
      </c>
      <c r="P26" s="15">
        <v>1291</v>
      </c>
      <c r="Q26" s="15">
        <v>286</v>
      </c>
      <c r="R26" s="15">
        <v>250</v>
      </c>
      <c r="S26" s="67">
        <f t="shared" si="5"/>
        <v>13.013168086754462</v>
      </c>
      <c r="T26" s="83">
        <v>4676</v>
      </c>
      <c r="U26" s="15">
        <f t="shared" si="1"/>
        <v>1459</v>
      </c>
      <c r="V26" s="81">
        <f t="shared" si="2"/>
        <v>6135</v>
      </c>
      <c r="W26" s="81">
        <v>916</v>
      </c>
      <c r="X26" s="82">
        <f t="shared" si="3"/>
        <v>1202</v>
      </c>
    </row>
    <row r="27" spans="1:24" ht="12.75">
      <c r="A27" s="76">
        <v>14</v>
      </c>
      <c r="B27" s="52">
        <v>12</v>
      </c>
      <c r="C27" s="4" t="s">
        <v>66</v>
      </c>
      <c r="D27" s="16" t="s">
        <v>43</v>
      </c>
      <c r="E27" s="16" t="s">
        <v>44</v>
      </c>
      <c r="F27" s="38">
        <v>4</v>
      </c>
      <c r="G27" s="38">
        <v>4</v>
      </c>
      <c r="H27" s="25">
        <v>1136</v>
      </c>
      <c r="I27" s="25">
        <v>692</v>
      </c>
      <c r="J27" s="25">
        <v>250</v>
      </c>
      <c r="K27" s="25">
        <v>156</v>
      </c>
      <c r="L27" s="65">
        <f t="shared" si="4"/>
        <v>64.16184971098266</v>
      </c>
      <c r="M27" s="15">
        <f t="shared" si="0"/>
        <v>284</v>
      </c>
      <c r="N27" s="77">
        <v>4</v>
      </c>
      <c r="O27" s="23">
        <v>1372</v>
      </c>
      <c r="P27" s="23">
        <v>1381</v>
      </c>
      <c r="Q27" s="23">
        <v>316</v>
      </c>
      <c r="R27" s="23">
        <v>327</v>
      </c>
      <c r="S27" s="67">
        <f t="shared" si="5"/>
        <v>-0.6517016654598109</v>
      </c>
      <c r="T27" s="81">
        <v>9519</v>
      </c>
      <c r="U27" s="15">
        <f t="shared" si="1"/>
        <v>343</v>
      </c>
      <c r="V27" s="81">
        <f t="shared" si="2"/>
        <v>10891</v>
      </c>
      <c r="W27" s="83">
        <v>2268</v>
      </c>
      <c r="X27" s="82">
        <f t="shared" si="3"/>
        <v>2584</v>
      </c>
    </row>
    <row r="28" spans="1:24" ht="12.75">
      <c r="A28" s="76">
        <v>15</v>
      </c>
      <c r="B28" s="76">
        <v>18</v>
      </c>
      <c r="C28" s="4" t="s">
        <v>54</v>
      </c>
      <c r="D28" s="16" t="s">
        <v>51</v>
      </c>
      <c r="E28" s="16" t="s">
        <v>52</v>
      </c>
      <c r="F28" s="38">
        <v>12</v>
      </c>
      <c r="G28" s="38">
        <v>12</v>
      </c>
      <c r="H28" s="25">
        <v>901</v>
      </c>
      <c r="I28" s="25">
        <v>193</v>
      </c>
      <c r="J28" s="90">
        <v>193</v>
      </c>
      <c r="K28" s="90">
        <v>42</v>
      </c>
      <c r="L28" s="65">
        <f t="shared" si="4"/>
        <v>366.83937823834196</v>
      </c>
      <c r="M28" s="15">
        <f t="shared" si="0"/>
        <v>75.08333333333333</v>
      </c>
      <c r="N28" s="77">
        <v>16</v>
      </c>
      <c r="O28" s="23">
        <v>1085</v>
      </c>
      <c r="P28" s="23">
        <v>415</v>
      </c>
      <c r="Q28" s="23">
        <v>237</v>
      </c>
      <c r="R28" s="23">
        <v>91</v>
      </c>
      <c r="S28" s="67">
        <f t="shared" si="5"/>
        <v>161.44578313253015</v>
      </c>
      <c r="T28" s="81">
        <v>235137</v>
      </c>
      <c r="U28" s="15">
        <f t="shared" si="1"/>
        <v>67.8125</v>
      </c>
      <c r="V28" s="81">
        <f t="shared" si="2"/>
        <v>236222</v>
      </c>
      <c r="W28" s="83">
        <v>50983</v>
      </c>
      <c r="X28" s="82">
        <f t="shared" si="3"/>
        <v>51220</v>
      </c>
    </row>
    <row r="29" spans="1:24" ht="12.75">
      <c r="A29" s="76">
        <v>16</v>
      </c>
      <c r="B29" s="76">
        <v>16</v>
      </c>
      <c r="C29" s="4" t="s">
        <v>57</v>
      </c>
      <c r="D29" s="16" t="s">
        <v>46</v>
      </c>
      <c r="E29" s="16" t="s">
        <v>44</v>
      </c>
      <c r="F29" s="38">
        <v>8</v>
      </c>
      <c r="G29" s="38">
        <v>7</v>
      </c>
      <c r="H29" s="25">
        <v>730</v>
      </c>
      <c r="I29" s="25">
        <v>650</v>
      </c>
      <c r="J29" s="15">
        <v>173</v>
      </c>
      <c r="K29" s="15">
        <v>164</v>
      </c>
      <c r="L29" s="65">
        <f t="shared" si="4"/>
        <v>12.307692307692307</v>
      </c>
      <c r="M29" s="15">
        <f t="shared" si="0"/>
        <v>104.28571428571429</v>
      </c>
      <c r="N29" s="77">
        <v>7</v>
      </c>
      <c r="O29" s="15">
        <v>840</v>
      </c>
      <c r="P29" s="15">
        <v>873</v>
      </c>
      <c r="Q29" s="15">
        <v>197</v>
      </c>
      <c r="R29" s="15">
        <v>208</v>
      </c>
      <c r="S29" s="67">
        <f t="shared" si="5"/>
        <v>-3.7800687285223376</v>
      </c>
      <c r="T29" s="81">
        <v>95934</v>
      </c>
      <c r="U29" s="15">
        <f t="shared" si="1"/>
        <v>120</v>
      </c>
      <c r="V29" s="81">
        <f t="shared" si="2"/>
        <v>96774</v>
      </c>
      <c r="W29" s="83">
        <v>21656</v>
      </c>
      <c r="X29" s="82">
        <f t="shared" si="3"/>
        <v>21853</v>
      </c>
    </row>
    <row r="30" spans="1:24" ht="12.75">
      <c r="A30" s="76">
        <v>17</v>
      </c>
      <c r="B30" s="76">
        <v>14</v>
      </c>
      <c r="C30" s="4" t="s">
        <v>61</v>
      </c>
      <c r="D30" s="16" t="s">
        <v>46</v>
      </c>
      <c r="E30" s="16" t="s">
        <v>42</v>
      </c>
      <c r="F30" s="38">
        <v>6</v>
      </c>
      <c r="G30" s="38">
        <v>3</v>
      </c>
      <c r="H30" s="15">
        <v>482</v>
      </c>
      <c r="I30" s="15">
        <v>918</v>
      </c>
      <c r="J30" s="25">
        <v>111</v>
      </c>
      <c r="K30" s="25">
        <v>275</v>
      </c>
      <c r="L30" s="65">
        <f t="shared" si="4"/>
        <v>-47.494553376906325</v>
      </c>
      <c r="M30" s="15">
        <f t="shared" si="0"/>
        <v>160.66666666666666</v>
      </c>
      <c r="N30" s="38">
        <v>3</v>
      </c>
      <c r="O30" s="23">
        <v>620</v>
      </c>
      <c r="P30" s="23">
        <v>1234</v>
      </c>
      <c r="Q30" s="15">
        <v>146</v>
      </c>
      <c r="R30" s="15">
        <v>347</v>
      </c>
      <c r="S30" s="65">
        <f t="shared" si="5"/>
        <v>-49.75688816855753</v>
      </c>
      <c r="T30" s="89">
        <v>17471</v>
      </c>
      <c r="U30" s="15">
        <f t="shared" si="1"/>
        <v>206.66666666666666</v>
      </c>
      <c r="V30" s="81">
        <f t="shared" si="2"/>
        <v>18091</v>
      </c>
      <c r="W30" s="81">
        <v>3997</v>
      </c>
      <c r="X30" s="82">
        <f t="shared" si="3"/>
        <v>4143</v>
      </c>
    </row>
    <row r="31" spans="1:24" ht="12.75">
      <c r="A31" s="76">
        <v>18</v>
      </c>
      <c r="B31" s="76"/>
      <c r="C31" s="4"/>
      <c r="D31" s="16"/>
      <c r="E31" s="16"/>
      <c r="F31" s="38"/>
      <c r="G31" s="38"/>
      <c r="H31" s="25"/>
      <c r="I31" s="25"/>
      <c r="J31" s="25"/>
      <c r="K31" s="25"/>
      <c r="L31" s="65"/>
      <c r="M31" s="15"/>
      <c r="N31" s="39"/>
      <c r="O31" s="15"/>
      <c r="P31" s="15"/>
      <c r="Q31" s="15"/>
      <c r="R31" s="15"/>
      <c r="S31" s="67"/>
      <c r="T31" s="89"/>
      <c r="U31" s="15"/>
      <c r="V31" s="81"/>
      <c r="W31" s="81"/>
      <c r="X31" s="82"/>
    </row>
    <row r="32" spans="1:24" ht="12.75">
      <c r="A32" s="76">
        <v>19</v>
      </c>
      <c r="B32" s="76"/>
      <c r="C32" s="4"/>
      <c r="D32" s="16"/>
      <c r="E32" s="16"/>
      <c r="F32" s="38"/>
      <c r="G32" s="38"/>
      <c r="H32" s="15"/>
      <c r="I32" s="15"/>
      <c r="J32" s="23"/>
      <c r="K32" s="23"/>
      <c r="L32" s="65"/>
      <c r="M32" s="15"/>
      <c r="N32" s="77"/>
      <c r="O32" s="23"/>
      <c r="P32" s="23"/>
      <c r="Q32" s="23"/>
      <c r="R32" s="23"/>
      <c r="S32" s="67"/>
      <c r="T32" s="89"/>
      <c r="U32" s="15"/>
      <c r="V32" s="81"/>
      <c r="W32" s="81"/>
      <c r="X32" s="82"/>
    </row>
    <row r="33" spans="1:24" ht="13.5" thickBot="1">
      <c r="A33" s="51">
        <v>20</v>
      </c>
      <c r="B33" s="76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77"/>
      <c r="O33" s="23"/>
      <c r="P33" s="23"/>
      <c r="Q33" s="23"/>
      <c r="R33" s="23"/>
      <c r="S33" s="67"/>
      <c r="T33" s="89"/>
      <c r="U33" s="15"/>
      <c r="V33" s="81"/>
      <c r="W33" s="81"/>
      <c r="X33" s="82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110</v>
      </c>
      <c r="H34" s="32">
        <f>SUM(H14:H33)</f>
        <v>131612</v>
      </c>
      <c r="I34" s="32">
        <v>132781</v>
      </c>
      <c r="J34" s="32">
        <f>SUM(J14:J33)</f>
        <v>28542</v>
      </c>
      <c r="K34" s="32">
        <v>28937</v>
      </c>
      <c r="L34" s="72">
        <f>(H34/I34*100)-100</f>
        <v>-0.8803970447579132</v>
      </c>
      <c r="M34" s="33">
        <f>H34/G34</f>
        <v>1196.4727272727273</v>
      </c>
      <c r="N34" s="35">
        <f>SUM(N14:N33)</f>
        <v>114</v>
      </c>
      <c r="O34" s="32">
        <f>SUM(O14:O33)</f>
        <v>170678</v>
      </c>
      <c r="P34" s="32">
        <v>205576</v>
      </c>
      <c r="Q34" s="32">
        <f>SUM(Q14:Q33)</f>
        <v>37757</v>
      </c>
      <c r="R34" s="32">
        <v>46299</v>
      </c>
      <c r="S34" s="72">
        <f>(O34/P34*100)-100</f>
        <v>-16.975717009767678</v>
      </c>
      <c r="T34" s="84">
        <f>SUM(T14:T33)</f>
        <v>1178912</v>
      </c>
      <c r="U34" s="33">
        <f>O34/N34</f>
        <v>1497.1754385964912</v>
      </c>
      <c r="V34" s="86">
        <f>SUM(V14:V33)</f>
        <v>1349590</v>
      </c>
      <c r="W34" s="85">
        <f>SUM(W14:W33)</f>
        <v>268772</v>
      </c>
      <c r="X34" s="36">
        <f>SUM(X14:X33)</f>
        <v>306529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17 - Apr   19 - Apr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0.7656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16 - Apr   22 - Apr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16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39926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FAST &amp; FURIOUS 4</v>
      </c>
      <c r="D14" s="4" t="str">
        <f>'WEEKLY COMPETITIVE REPORT'!D14</f>
        <v>UNI</v>
      </c>
      <c r="E14" s="4" t="str">
        <f>'WEEKLY COMPETITIVE REPORT'!E14</f>
        <v>Karantanija</v>
      </c>
      <c r="F14" s="38">
        <f>'WEEKLY COMPETITIVE REPORT'!F14</f>
        <v>2</v>
      </c>
      <c r="G14" s="38">
        <f>'WEEKLY COMPETITIVE REPORT'!G14</f>
        <v>9</v>
      </c>
      <c r="H14" s="15">
        <f>'WEEKLY COMPETITIVE REPORT'!H14/X4</f>
        <v>60937.82654127482</v>
      </c>
      <c r="I14" s="15">
        <f>'WEEKLY COMPETITIVE REPORT'!I14/X4</f>
        <v>97322.36154649948</v>
      </c>
      <c r="J14" s="23">
        <f>'WEEKLY COMPETITIVE REPORT'!J14</f>
        <v>10386</v>
      </c>
      <c r="K14" s="23">
        <f>'WEEKLY COMPETITIVE REPORT'!K14</f>
        <v>16655</v>
      </c>
      <c r="L14" s="65">
        <f>'WEEKLY COMPETITIVE REPORT'!L14</f>
        <v>-37.38558582740572</v>
      </c>
      <c r="M14" s="15">
        <f aca="true" t="shared" si="0" ref="M14:M20">H14/G14</f>
        <v>6770.869615697203</v>
      </c>
      <c r="N14" s="38">
        <f>'WEEKLY COMPETITIVE REPORT'!N14</f>
        <v>9</v>
      </c>
      <c r="O14" s="15">
        <f>'WEEKLY COMPETITIVE REPORT'!O14/X4</f>
        <v>78602.40334378266</v>
      </c>
      <c r="P14" s="15">
        <f>'WEEKLY COMPETITIVE REPORT'!P14/X4</f>
        <v>144994.77533960293</v>
      </c>
      <c r="Q14" s="23">
        <f>'WEEKLY COMPETITIVE REPORT'!Q14</f>
        <v>13955</v>
      </c>
      <c r="R14" s="23">
        <f>'WEEKLY COMPETITIVE REPORT'!R14</f>
        <v>25668</v>
      </c>
      <c r="S14" s="65">
        <f>'WEEKLY COMPETITIVE REPORT'!S14</f>
        <v>-45.78949264917844</v>
      </c>
      <c r="T14" s="15">
        <f>'WEEKLY COMPETITIVE REPORT'!T14/X4</f>
        <v>151657.5235109718</v>
      </c>
      <c r="U14" s="15">
        <f aca="true" t="shared" si="1" ref="U14:U20">O14/N14</f>
        <v>8733.600371531407</v>
      </c>
      <c r="V14" s="26">
        <f aca="true" t="shared" si="2" ref="V14:V20">O14+T14</f>
        <v>230259.92685475445</v>
      </c>
      <c r="W14" s="23">
        <f>'WEEKLY COMPETITIVE REPORT'!W14</f>
        <v>27575</v>
      </c>
      <c r="X14" s="57">
        <f>'WEEKLY COMPETITIVE REPORT'!X14</f>
        <v>41530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MONSTERS vs ALIENS</v>
      </c>
      <c r="D15" s="4" t="str">
        <f>'WEEKLY COMPETITIVE REPORT'!D15</f>
        <v>PAR</v>
      </c>
      <c r="E15" s="4" t="str">
        <f>'WEEKLY COMPETITIVE REPORT'!E15</f>
        <v>Karantanija</v>
      </c>
      <c r="F15" s="38">
        <f>'WEEKLY COMPETITIVE REPORT'!F15</f>
        <v>3</v>
      </c>
      <c r="G15" s="38">
        <f>'WEEKLY COMPETITIVE REPORT'!G15</f>
        <v>13</v>
      </c>
      <c r="H15" s="15">
        <f>'WEEKLY COMPETITIVE REPORT'!H15/X4</f>
        <v>33965.51724137931</v>
      </c>
      <c r="I15" s="15">
        <f>'WEEKLY COMPETITIVE REPORT'!I15/X4</f>
        <v>17740.334378265416</v>
      </c>
      <c r="J15" s="23">
        <f>'WEEKLY COMPETITIVE REPORT'!J15</f>
        <v>4330</v>
      </c>
      <c r="K15" s="23">
        <f>'WEEKLY COMPETITIVE REPORT'!K15</f>
        <v>2331</v>
      </c>
      <c r="L15" s="65">
        <f>'WEEKLY COMPETITIVE REPORT'!L15</f>
        <v>91.45928434692976</v>
      </c>
      <c r="M15" s="15">
        <f t="shared" si="0"/>
        <v>2612.7320954907163</v>
      </c>
      <c r="N15" s="38">
        <f>'WEEKLY COMPETITIVE REPORT'!N15</f>
        <v>13</v>
      </c>
      <c r="O15" s="15">
        <f>'WEEKLY COMPETITIVE REPORT'!O15/X4</f>
        <v>39677.377220480674</v>
      </c>
      <c r="P15" s="15">
        <f>'WEEKLY COMPETITIVE REPORT'!P15/X4</f>
        <v>31925.28735632184</v>
      </c>
      <c r="Q15" s="23">
        <f>'WEEKLY COMPETITIVE REPORT'!Q15</f>
        <v>5245</v>
      </c>
      <c r="R15" s="23">
        <f>'WEEKLY COMPETITIVE REPORT'!R15</f>
        <v>4307</v>
      </c>
      <c r="S15" s="65">
        <f>'WEEKLY COMPETITIVE REPORT'!S15</f>
        <v>24.281973651910647</v>
      </c>
      <c r="T15" s="15">
        <f>'WEEKLY COMPETITIVE REPORT'!T15/X4</f>
        <v>74237.19958202717</v>
      </c>
      <c r="U15" s="15">
        <f t="shared" si="1"/>
        <v>3052.105940036975</v>
      </c>
      <c r="V15" s="26">
        <f t="shared" si="2"/>
        <v>113914.57680250784</v>
      </c>
      <c r="W15" s="23">
        <f>'WEEKLY COMPETITIVE REPORT'!W15</f>
        <v>10013</v>
      </c>
      <c r="X15" s="57">
        <f>'WEEKLY COMPETITIVE REPORT'!X15</f>
        <v>15258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SLUMDOG MILLIONAIRE</v>
      </c>
      <c r="D16" s="4" t="str">
        <f>'WEEKLY COMPETITIVE REPORT'!D16</f>
        <v>INDEP</v>
      </c>
      <c r="E16" s="4" t="str">
        <f>'WEEKLY COMPETITIVE REPORT'!E16</f>
        <v>Blitz</v>
      </c>
      <c r="F16" s="38">
        <f>'WEEKLY COMPETITIVE REPORT'!F16</f>
        <v>5</v>
      </c>
      <c r="G16" s="38">
        <f>'WEEKLY COMPETITIVE REPORT'!G16</f>
        <v>8</v>
      </c>
      <c r="H16" s="15">
        <f>'WEEKLY COMPETITIVE REPORT'!H16/X4</f>
        <v>14844.566353187043</v>
      </c>
      <c r="I16" s="15">
        <f>'WEEKLY COMPETITIVE REPORT'!I16/X4</f>
        <v>15534.221525600837</v>
      </c>
      <c r="J16" s="23">
        <f>'WEEKLY COMPETITIVE REPORT'!J16</f>
        <v>2501</v>
      </c>
      <c r="K16" s="23">
        <f>'WEEKLY COMPETITIVE REPORT'!K16</f>
        <v>2671</v>
      </c>
      <c r="L16" s="65">
        <f>'WEEKLY COMPETITIVE REPORT'!L16</f>
        <v>-4.439586311275548</v>
      </c>
      <c r="M16" s="15">
        <f t="shared" si="0"/>
        <v>1855.5707941483804</v>
      </c>
      <c r="N16" s="38">
        <f>'WEEKLY COMPETITIVE REPORT'!N16</f>
        <v>8</v>
      </c>
      <c r="O16" s="15">
        <f>'WEEKLY COMPETITIVE REPORT'!O16/X4</f>
        <v>20828.10867293626</v>
      </c>
      <c r="P16" s="15">
        <f>'WEEKLY COMPETITIVE REPORT'!P16/X4</f>
        <v>24856.32183908046</v>
      </c>
      <c r="Q16" s="23">
        <f>'WEEKLY COMPETITIVE REPORT'!Q16</f>
        <v>3770</v>
      </c>
      <c r="R16" s="23">
        <f>'WEEKLY COMPETITIVE REPORT'!R16</f>
        <v>4554</v>
      </c>
      <c r="S16" s="65">
        <f>'WEEKLY COMPETITIVE REPORT'!S16</f>
        <v>-16.205990541250657</v>
      </c>
      <c r="T16" s="15">
        <f>'WEEKLY COMPETITIVE REPORT'!T16/X4</f>
        <v>246850.83594566354</v>
      </c>
      <c r="U16" s="15">
        <f t="shared" si="1"/>
        <v>2603.5135841170327</v>
      </c>
      <c r="V16" s="26">
        <f t="shared" si="2"/>
        <v>267678.9446185998</v>
      </c>
      <c r="W16" s="23">
        <f>'WEEKLY COMPETITIVE REPORT'!W16</f>
        <v>44217</v>
      </c>
      <c r="X16" s="57">
        <f>'WEEKLY COMPETITIVE REPORT'!X16</f>
        <v>47987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GRAN TORINO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2</v>
      </c>
      <c r="G17" s="38">
        <f>'WEEKLY COMPETITIVE REPORT'!G17</f>
        <v>5</v>
      </c>
      <c r="H17" s="15">
        <f>'WEEKLY COMPETITIVE REPORT'!H17/X4</f>
        <v>13846.656217345873</v>
      </c>
      <c r="I17" s="15">
        <f>'WEEKLY COMPETITIVE REPORT'!I17/X4</f>
        <v>10441.48380355277</v>
      </c>
      <c r="J17" s="23">
        <f>'WEEKLY COMPETITIVE REPORT'!J17</f>
        <v>2273</v>
      </c>
      <c r="K17" s="23">
        <f>'WEEKLY COMPETITIVE REPORT'!K17</f>
        <v>1726</v>
      </c>
      <c r="L17" s="65">
        <f>'WEEKLY COMPETITIVE REPORT'!L17</f>
        <v>32.61195896922692</v>
      </c>
      <c r="M17" s="15">
        <f t="shared" si="0"/>
        <v>2769.3312434691748</v>
      </c>
      <c r="N17" s="38">
        <f>'WEEKLY COMPETITIVE REPORT'!N17</f>
        <v>5</v>
      </c>
      <c r="O17" s="15">
        <f>'WEEKLY COMPETITIVE REPORT'!O17/X4</f>
        <v>20552.507836990597</v>
      </c>
      <c r="P17" s="15">
        <f>'WEEKLY COMPETITIVE REPORT'!P17/X4</f>
        <v>17442.528735632186</v>
      </c>
      <c r="Q17" s="23">
        <f>'WEEKLY COMPETITIVE REPORT'!Q17</f>
        <v>3591</v>
      </c>
      <c r="R17" s="23">
        <f>'WEEKLY COMPETITIVE REPORT'!R17</f>
        <v>3023</v>
      </c>
      <c r="S17" s="65">
        <f>'WEEKLY COMPETITIVE REPORT'!S17</f>
        <v>17.82986371124757</v>
      </c>
      <c r="T17" s="15">
        <f>'WEEKLY COMPETITIVE REPORT'!T17/X4</f>
        <v>18347.701149425287</v>
      </c>
      <c r="U17" s="15">
        <f t="shared" si="1"/>
        <v>4110.50156739812</v>
      </c>
      <c r="V17" s="26">
        <f t="shared" si="2"/>
        <v>38900.208986415884</v>
      </c>
      <c r="W17" s="23">
        <f>'WEEKLY COMPETITIVE REPORT'!W17</f>
        <v>3178</v>
      </c>
      <c r="X17" s="57">
        <f>'WEEKLY COMPETITIVE REPORT'!X17</f>
        <v>6769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MARLEY AND ME</v>
      </c>
      <c r="D18" s="4" t="str">
        <f>'WEEKLY COMPETITIVE REPORT'!D18</f>
        <v>FOX</v>
      </c>
      <c r="E18" s="4" t="str">
        <f>'WEEKLY COMPETITIVE REPORT'!E18</f>
        <v>CF</v>
      </c>
      <c r="F18" s="38">
        <f>'WEEKLY COMPETITIVE REPORT'!F18</f>
        <v>4</v>
      </c>
      <c r="G18" s="38">
        <f>'WEEKLY COMPETITIVE REPORT'!G18</f>
        <v>6</v>
      </c>
      <c r="H18" s="15">
        <f>'WEEKLY COMPETITIVE REPORT'!H18/X4</f>
        <v>10080.98223615465</v>
      </c>
      <c r="I18" s="15">
        <f>'WEEKLY COMPETITIVE REPORT'!I18/X4</f>
        <v>8524.033437826542</v>
      </c>
      <c r="J18" s="23">
        <f>'WEEKLY COMPETITIVE REPORT'!J18</f>
        <v>1725</v>
      </c>
      <c r="K18" s="23">
        <f>'WEEKLY COMPETITIVE REPORT'!K18</f>
        <v>1467</v>
      </c>
      <c r="L18" s="65">
        <f>'WEEKLY COMPETITIVE REPORT'!L18</f>
        <v>18.265399938706707</v>
      </c>
      <c r="M18" s="15">
        <f t="shared" si="0"/>
        <v>1680.1637060257751</v>
      </c>
      <c r="N18" s="38">
        <f>'WEEKLY COMPETITIVE REPORT'!N18</f>
        <v>6</v>
      </c>
      <c r="O18" s="15">
        <f>'WEEKLY COMPETITIVE REPORT'!O18/X4</f>
        <v>12707.6802507837</v>
      </c>
      <c r="P18" s="15">
        <f>'WEEKLY COMPETITIVE REPORT'!P18/X4</f>
        <v>12607.105538140022</v>
      </c>
      <c r="Q18" s="23">
        <f>'WEEKLY COMPETITIVE REPORT'!Q18</f>
        <v>2291</v>
      </c>
      <c r="R18" s="23">
        <f>'WEEKLY COMPETITIVE REPORT'!R18</f>
        <v>2266</v>
      </c>
      <c r="S18" s="65">
        <f>'WEEKLY COMPETITIVE REPORT'!S18</f>
        <v>0.7977621218400373</v>
      </c>
      <c r="T18" s="15">
        <f>'WEEKLY COMPETITIVE REPORT'!T18/X4</f>
        <v>74348.223615465</v>
      </c>
      <c r="U18" s="15">
        <f t="shared" si="1"/>
        <v>2117.94670846395</v>
      </c>
      <c r="V18" s="26">
        <f t="shared" si="2"/>
        <v>87055.9038662487</v>
      </c>
      <c r="W18" s="23">
        <f>'WEEKLY COMPETITIVE REPORT'!W18</f>
        <v>13249</v>
      </c>
      <c r="X18" s="57">
        <f>'WEEKLY COMPETITIVE REPORT'!X18</f>
        <v>15540</v>
      </c>
    </row>
    <row r="19" spans="1:24" ht="12.75">
      <c r="A19" s="51">
        <v>6</v>
      </c>
      <c r="B19" s="4" t="str">
        <f>'WEEKLY COMPETITIVE REPORT'!B19</f>
        <v>New</v>
      </c>
      <c r="C19" s="4" t="str">
        <f>'WEEKLY COMPETITIVE REPORT'!C19</f>
        <v>RACE TO WITCH MOUNTAIN</v>
      </c>
      <c r="D19" s="4" t="str">
        <f>'WEEKLY COMPETITIVE REPORT'!D19</f>
        <v>WDI</v>
      </c>
      <c r="E19" s="4" t="str">
        <f>'WEEKLY COMPETITIVE REPORT'!E19</f>
        <v>CENEX</v>
      </c>
      <c r="F19" s="38">
        <f>'WEEKLY COMPETITIVE REPORT'!F19</f>
        <v>1</v>
      </c>
      <c r="G19" s="38">
        <f>'WEEKLY COMPETITIVE REPORT'!G19</f>
        <v>6</v>
      </c>
      <c r="H19" s="15">
        <f>'WEEKLY COMPETITIVE REPORT'!H19/X4</f>
        <v>10048.328108672937</v>
      </c>
      <c r="I19" s="15">
        <f>'WEEKLY COMPETITIVE REPORT'!I19/X4</f>
        <v>0</v>
      </c>
      <c r="J19" s="23">
        <f>'WEEKLY COMPETITIVE REPORT'!J19</f>
        <v>1810</v>
      </c>
      <c r="K19" s="23">
        <f>'WEEKLY COMPETITIVE REPORT'!K19</f>
        <v>0</v>
      </c>
      <c r="L19" s="65">
        <f>'WEEKLY COMPETITIVE REPORT'!L19</f>
        <v>0</v>
      </c>
      <c r="M19" s="15">
        <f t="shared" si="0"/>
        <v>1674.7213514454895</v>
      </c>
      <c r="N19" s="38">
        <f>'WEEKLY COMPETITIVE REPORT'!N19</f>
        <v>6</v>
      </c>
      <c r="O19" s="15">
        <f>'WEEKLY COMPETITIVE REPORT'!O19/X4</f>
        <v>12628.00417972832</v>
      </c>
      <c r="P19" s="15">
        <f>'WEEKLY COMPETITIVE REPORT'!P19/X4</f>
        <v>0</v>
      </c>
      <c r="Q19" s="23">
        <f>'WEEKLY COMPETITIVE REPORT'!Q19</f>
        <v>2354</v>
      </c>
      <c r="R19" s="23">
        <f>'WEEKLY COMPETITIVE REPORT'!R19</f>
        <v>0</v>
      </c>
      <c r="S19" s="65">
        <f>'WEEKLY COMPETITIVE REPORT'!S19</f>
        <v>0</v>
      </c>
      <c r="T19" s="15">
        <f>'WEEKLY COMPETITIVE REPORT'!T19/X4</f>
        <v>792.8422152560084</v>
      </c>
      <c r="U19" s="15">
        <f t="shared" si="1"/>
        <v>2104.6673632880534</v>
      </c>
      <c r="V19" s="26">
        <f t="shared" si="2"/>
        <v>13420.846394984328</v>
      </c>
      <c r="W19" s="23">
        <f>'WEEKLY COMPETITIVE REPORT'!W19</f>
        <v>279</v>
      </c>
      <c r="X19" s="57">
        <f>'WEEKLY COMPETITIVE REPORT'!X19</f>
        <v>2633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CONFESSIONS OF A SHOPAHOLIC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5</v>
      </c>
      <c r="G20" s="38">
        <f>'WEEKLY COMPETITIVE REPORT'!G20</f>
        <v>6</v>
      </c>
      <c r="H20" s="15">
        <f>'WEEKLY COMPETITIVE REPORT'!H20/X4</f>
        <v>6863.8975966562175</v>
      </c>
      <c r="I20" s="15">
        <f>'WEEKLY COMPETITIVE REPORT'!I20/X4</f>
        <v>4954.284221525601</v>
      </c>
      <c r="J20" s="23">
        <f>'WEEKLY COMPETITIVE REPORT'!J20</f>
        <v>1191</v>
      </c>
      <c r="K20" s="23">
        <f>'WEEKLY COMPETITIVE REPORT'!K20</f>
        <v>845</v>
      </c>
      <c r="L20" s="65">
        <f>'WEEKLY COMPETITIVE REPORT'!L20</f>
        <v>38.544687582388605</v>
      </c>
      <c r="M20" s="15">
        <f t="shared" si="0"/>
        <v>1143.9829327760363</v>
      </c>
      <c r="N20" s="38">
        <f>'WEEKLY COMPETITIVE REPORT'!N20</f>
        <v>6</v>
      </c>
      <c r="O20" s="15">
        <f>'WEEKLY COMPETITIVE REPORT'!O20/X4</f>
        <v>8905.433646812959</v>
      </c>
      <c r="P20" s="15">
        <f>'WEEKLY COMPETITIVE REPORT'!P20/X4</f>
        <v>7365.4649947753405</v>
      </c>
      <c r="Q20" s="23">
        <f>'WEEKLY COMPETITIVE REPORT'!Q20</f>
        <v>1622</v>
      </c>
      <c r="R20" s="23">
        <f>'WEEKLY COMPETITIVE REPORT'!R20</f>
        <v>1324</v>
      </c>
      <c r="S20" s="65">
        <f>'WEEKLY COMPETITIVE REPORT'!S20</f>
        <v>20.907962404681683</v>
      </c>
      <c r="T20" s="15">
        <f>'WEEKLY COMPETITIVE REPORT'!T20/X4</f>
        <v>66987.98328108674</v>
      </c>
      <c r="U20" s="15">
        <f t="shared" si="1"/>
        <v>1484.2389411354932</v>
      </c>
      <c r="V20" s="26">
        <f t="shared" si="2"/>
        <v>75893.4169278997</v>
      </c>
      <c r="W20" s="23">
        <f>'WEEKLY COMPETITIVE REPORT'!W20</f>
        <v>12108</v>
      </c>
      <c r="X20" s="57">
        <f>'WEEKLY COMPETITIVE REPORT'!X20</f>
        <v>13730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HE'S JUST NOT THAT INTO YOU</v>
      </c>
      <c r="D21" s="4" t="str">
        <f>'WEEKLY COMPETITIVE REPORT'!D21</f>
        <v>WB</v>
      </c>
      <c r="E21" s="4" t="str">
        <f>'WEEKLY COMPETITIVE REPORT'!E21</f>
        <v>Blitz</v>
      </c>
      <c r="F21" s="38">
        <f>'WEEKLY COMPETITIVE REPORT'!F21</f>
        <v>6</v>
      </c>
      <c r="G21" s="38">
        <f>'WEEKLY COMPETITIVE REPORT'!G21</f>
        <v>6</v>
      </c>
      <c r="H21" s="15">
        <f>'WEEKLY COMPETITIVE REPORT'!H21/X4</f>
        <v>4610.762800417973</v>
      </c>
      <c r="I21" s="15">
        <f>'WEEKLY COMPETITIVE REPORT'!I21/X4</f>
        <v>5060.083594566354</v>
      </c>
      <c r="J21" s="23">
        <f>'WEEKLY COMPETITIVE REPORT'!J21</f>
        <v>706</v>
      </c>
      <c r="K21" s="23">
        <f>'WEEKLY COMPETITIVE REPORT'!K21</f>
        <v>830</v>
      </c>
      <c r="L21" s="65">
        <f>'WEEKLY COMPETITIVE REPORT'!L21</f>
        <v>-8.879710893133705</v>
      </c>
      <c r="M21" s="15">
        <f aca="true" t="shared" si="3" ref="M21:M33">H21/G21</f>
        <v>768.4604667363288</v>
      </c>
      <c r="N21" s="38">
        <f>'WEEKLY COMPETITIVE REPORT'!N21</f>
        <v>6</v>
      </c>
      <c r="O21" s="15">
        <f>'WEEKLY COMPETITIVE REPORT'!O21/X4</f>
        <v>6517.763845350053</v>
      </c>
      <c r="P21" s="15">
        <f>'WEEKLY COMPETITIVE REPORT'!P21/X4</f>
        <v>7500.000000000001</v>
      </c>
      <c r="Q21" s="23">
        <f>'WEEKLY COMPETITIVE REPORT'!Q21</f>
        <v>1028</v>
      </c>
      <c r="R21" s="23">
        <f>'WEEKLY COMPETITIVE REPORT'!R21</f>
        <v>1263</v>
      </c>
      <c r="S21" s="65">
        <f>'WEEKLY COMPETITIVE REPORT'!S21</f>
        <v>-13.09648206199931</v>
      </c>
      <c r="T21" s="15">
        <f>'WEEKLY COMPETITIVE REPORT'!T21/X4</f>
        <v>111861.2852664577</v>
      </c>
      <c r="U21" s="15">
        <f aca="true" t="shared" si="4" ref="U21:U33">O21/N21</f>
        <v>1086.293974225009</v>
      </c>
      <c r="V21" s="26">
        <f aca="true" t="shared" si="5" ref="V21:V33">O21+T21</f>
        <v>118379.04911180775</v>
      </c>
      <c r="W21" s="23">
        <f>'WEEKLY COMPETITIVE REPORT'!W21</f>
        <v>19200</v>
      </c>
      <c r="X21" s="57">
        <f>'WEEKLY COMPETITIVE REPORT'!X21</f>
        <v>20228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THE READER</v>
      </c>
      <c r="D22" s="4" t="str">
        <f>'WEEKLY COMPETITIVE REPORT'!D22</f>
        <v>INDEP</v>
      </c>
      <c r="E22" s="4" t="str">
        <f>'WEEKLY COMPETITIVE REPORT'!E22</f>
        <v>Cinemania</v>
      </c>
      <c r="F22" s="38">
        <f>'WEEKLY COMPETITIVE REPORT'!F22</f>
        <v>6</v>
      </c>
      <c r="G22" s="38">
        <f>'WEEKLY COMPETITIVE REPORT'!G22</f>
        <v>2</v>
      </c>
      <c r="H22" s="15">
        <f>'WEEKLY COMPETITIVE REPORT'!H22/X4</f>
        <v>3313.740856844305</v>
      </c>
      <c r="I22" s="15">
        <f>'WEEKLY COMPETITIVE REPORT'!I22/X4</f>
        <v>2916.666666666667</v>
      </c>
      <c r="J22" s="23">
        <f>'WEEKLY COMPETITIVE REPORT'!J22</f>
        <v>486</v>
      </c>
      <c r="K22" s="23">
        <f>'WEEKLY COMPETITIVE REPORT'!K22</f>
        <v>417</v>
      </c>
      <c r="L22" s="65">
        <f>'WEEKLY COMPETITIVE REPORT'!L22</f>
        <v>13.613972234661901</v>
      </c>
      <c r="M22" s="15">
        <f t="shared" si="3"/>
        <v>1656.8704284221526</v>
      </c>
      <c r="N22" s="38">
        <f>'WEEKLY COMPETITIVE REPORT'!N22</f>
        <v>2</v>
      </c>
      <c r="O22" s="15">
        <f>'WEEKLY COMPETITIVE REPORT'!O22/X4</f>
        <v>4702.194357366771</v>
      </c>
      <c r="P22" s="15">
        <f>'WEEKLY COMPETITIVE REPORT'!P22/X4</f>
        <v>4746.603970741902</v>
      </c>
      <c r="Q22" s="23">
        <f>'WEEKLY COMPETITIVE REPORT'!Q22</f>
        <v>723</v>
      </c>
      <c r="R22" s="23">
        <f>'WEEKLY COMPETITIVE REPORT'!R22</f>
        <v>739</v>
      </c>
      <c r="S22" s="65">
        <f>'WEEKLY COMPETITIVE REPORT'!S22</f>
        <v>-0.935608145294438</v>
      </c>
      <c r="T22" s="15">
        <f>'WEEKLY COMPETITIVE REPORT'!T22/X4</f>
        <v>56609.19540229886</v>
      </c>
      <c r="U22" s="15">
        <f t="shared" si="4"/>
        <v>2351.0971786833857</v>
      </c>
      <c r="V22" s="26">
        <f t="shared" si="5"/>
        <v>61311.38975966563</v>
      </c>
      <c r="W22" s="23">
        <f>'WEEKLY COMPETITIVE REPORT'!W22</f>
        <v>8742</v>
      </c>
      <c r="X22" s="57">
        <f>'WEEKLY COMPETITIVE REPORT'!X22</f>
        <v>9465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HOTEL FOR DOGS</v>
      </c>
      <c r="D23" s="4" t="str">
        <f>'WEEKLY COMPETITIVE REPORT'!D23</f>
        <v>PAR</v>
      </c>
      <c r="E23" s="4" t="str">
        <f>'WEEKLY COMPETITIVE REPORT'!E23</f>
        <v>Karantanija</v>
      </c>
      <c r="F23" s="38">
        <f>'WEEKLY COMPETITIVE REPORT'!F23</f>
        <v>6</v>
      </c>
      <c r="G23" s="38">
        <f>'WEEKLY COMPETITIVE REPORT'!G23</f>
        <v>8</v>
      </c>
      <c r="H23" s="15">
        <f>'WEEKLY COMPETITIVE REPORT'!H23/X4</f>
        <v>3296.760710553814</v>
      </c>
      <c r="I23" s="15">
        <f>'WEEKLY COMPETITIVE REPORT'!I23/X4</f>
        <v>1323.1452455590388</v>
      </c>
      <c r="J23" s="23">
        <f>'WEEKLY COMPETITIVE REPORT'!J23</f>
        <v>636</v>
      </c>
      <c r="K23" s="23">
        <f>'WEEKLY COMPETITIVE REPORT'!K23</f>
        <v>253</v>
      </c>
      <c r="L23" s="65">
        <f>'WEEKLY COMPETITIVE REPORT'!L23</f>
        <v>149.1609081934847</v>
      </c>
      <c r="M23" s="15">
        <f t="shared" si="3"/>
        <v>412.09508881922676</v>
      </c>
      <c r="N23" s="38">
        <f>'WEEKLY COMPETITIVE REPORT'!N23</f>
        <v>8</v>
      </c>
      <c r="O23" s="15">
        <f>'WEEKLY COMPETITIVE REPORT'!O23/X4</f>
        <v>3893.6781609195405</v>
      </c>
      <c r="P23" s="15">
        <f>'WEEKLY COMPETITIVE REPORT'!P23/X4</f>
        <v>2530.041797283177</v>
      </c>
      <c r="Q23" s="23">
        <f>'WEEKLY COMPETITIVE REPORT'!Q23</f>
        <v>762</v>
      </c>
      <c r="R23" s="23">
        <f>'WEEKLY COMPETITIVE REPORT'!R23</f>
        <v>506</v>
      </c>
      <c r="S23" s="65">
        <f>'WEEKLY COMPETITIVE REPORT'!S23</f>
        <v>53.89778007227673</v>
      </c>
      <c r="T23" s="15">
        <f>'WEEKLY COMPETITIVE REPORT'!T23/X4</f>
        <v>60680.512016718916</v>
      </c>
      <c r="U23" s="15">
        <f t="shared" si="4"/>
        <v>486.70977011494256</v>
      </c>
      <c r="V23" s="26">
        <f t="shared" si="5"/>
        <v>64574.190177638455</v>
      </c>
      <c r="W23" s="23">
        <f>'WEEKLY COMPETITIVE REPORT'!W23</f>
        <v>11546</v>
      </c>
      <c r="X23" s="57">
        <f>'WEEKLY COMPETITIVE REPORT'!X23</f>
        <v>12308</v>
      </c>
    </row>
    <row r="24" spans="1:24" ht="12.75">
      <c r="A24" s="51">
        <v>11</v>
      </c>
      <c r="B24" s="4">
        <f>'WEEKLY COMPETITIVE REPORT'!B24</f>
        <v>9</v>
      </c>
      <c r="C24" s="4" t="str">
        <f>'WEEKLY COMPETITIVE REPORT'!C24</f>
        <v>WATCHMEN</v>
      </c>
      <c r="D24" s="4" t="str">
        <f>'WEEKLY COMPETITIVE REPORT'!D24</f>
        <v>PAR</v>
      </c>
      <c r="E24" s="4" t="str">
        <f>'WEEKLY COMPETITIVE REPORT'!E24</f>
        <v>Karantanija</v>
      </c>
      <c r="F24" s="38">
        <f>'WEEKLY COMPETITIVE REPORT'!F24</f>
        <v>5</v>
      </c>
      <c r="G24" s="38">
        <f>'WEEKLY COMPETITIVE REPORT'!G24</f>
        <v>4</v>
      </c>
      <c r="H24" s="15">
        <f>'WEEKLY COMPETITIVE REPORT'!H24/X4</f>
        <v>2658.0459770114944</v>
      </c>
      <c r="I24" s="15">
        <f>'WEEKLY COMPETITIVE REPORT'!I24/X4</f>
        <v>2332.810867293626</v>
      </c>
      <c r="J24" s="23">
        <f>'WEEKLY COMPETITIVE REPORT'!J24</f>
        <v>479</v>
      </c>
      <c r="K24" s="23">
        <f>'WEEKLY COMPETITIVE REPORT'!K24</f>
        <v>353</v>
      </c>
      <c r="L24" s="65">
        <f>'WEEKLY COMPETITIVE REPORT'!L24</f>
        <v>13.941769316909287</v>
      </c>
      <c r="M24" s="15">
        <f t="shared" si="3"/>
        <v>664.5114942528736</v>
      </c>
      <c r="N24" s="38">
        <f>'WEEKLY COMPETITIVE REPORT'!N24</f>
        <v>4</v>
      </c>
      <c r="O24" s="15">
        <f>'WEEKLY COMPETITIVE REPORT'!O24/X4</f>
        <v>3806.1650992685477</v>
      </c>
      <c r="P24" s="15">
        <f>'WEEKLY COMPETITIVE REPORT'!P24/X4</f>
        <v>3463.949843260188</v>
      </c>
      <c r="Q24" s="23">
        <f>'WEEKLY COMPETITIVE REPORT'!Q24</f>
        <v>688</v>
      </c>
      <c r="R24" s="23">
        <f>'WEEKLY COMPETITIVE REPORT'!R24</f>
        <v>547</v>
      </c>
      <c r="S24" s="65">
        <f>'WEEKLY COMPETITIVE REPORT'!S24</f>
        <v>9.8793363499246</v>
      </c>
      <c r="T24" s="15">
        <f>'WEEKLY COMPETITIVE REPORT'!T24/X4</f>
        <v>38209.24764890283</v>
      </c>
      <c r="U24" s="15">
        <f t="shared" si="4"/>
        <v>951.5412748171369</v>
      </c>
      <c r="V24" s="26">
        <f t="shared" si="5"/>
        <v>42015.41274817137</v>
      </c>
      <c r="W24" s="23">
        <f>'WEEKLY COMPETITIVE REPORT'!W24</f>
        <v>6255</v>
      </c>
      <c r="X24" s="57">
        <f>'WEEKLY COMPETITIVE REPORT'!X24</f>
        <v>6943</v>
      </c>
    </row>
    <row r="25" spans="1:24" ht="12.75">
      <c r="A25" s="51">
        <v>12</v>
      </c>
      <c r="B25" s="4">
        <f>'WEEKLY COMPETITIVE REPORT'!B25</f>
        <v>15</v>
      </c>
      <c r="C25" s="4" t="str">
        <f>'WEEKLY COMPETITIVE REPORT'!C25</f>
        <v>TALE OF DESPERAUX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10</v>
      </c>
      <c r="G25" s="38">
        <f>'WEEKLY COMPETITIVE REPORT'!G25</f>
        <v>10</v>
      </c>
      <c r="H25" s="15">
        <f>'WEEKLY COMPETITIVE REPORT'!H25/X4</f>
        <v>1963.166144200627</v>
      </c>
      <c r="I25" s="15">
        <f>'WEEKLY COMPETITIVE REPORT'!I25/X4</f>
        <v>842.4764890282132</v>
      </c>
      <c r="J25" s="23">
        <f>'WEEKLY COMPETITIVE REPORT'!J25</f>
        <v>349</v>
      </c>
      <c r="K25" s="23">
        <f>'WEEKLY COMPETITIVE REPORT'!K25</f>
        <v>182</v>
      </c>
      <c r="L25" s="65">
        <f>'WEEKLY COMPETITIVE REPORT'!L25</f>
        <v>133.02325581395345</v>
      </c>
      <c r="M25" s="15">
        <f t="shared" si="3"/>
        <v>196.3166144200627</v>
      </c>
      <c r="N25" s="38">
        <f>'WEEKLY COMPETITIVE REPORT'!N25</f>
        <v>10</v>
      </c>
      <c r="O25" s="15">
        <f>'WEEKLY COMPETITIVE REPORT'!O25/X4</f>
        <v>3090.386624869384</v>
      </c>
      <c r="P25" s="15">
        <f>'WEEKLY COMPETITIVE REPORT'!P25/X4</f>
        <v>1261.755485893417</v>
      </c>
      <c r="Q25" s="23">
        <f>'WEEKLY COMPETITIVE REPORT'!Q25</f>
        <v>546</v>
      </c>
      <c r="R25" s="23">
        <f>'WEEKLY COMPETITIVE REPORT'!R25</f>
        <v>264</v>
      </c>
      <c r="S25" s="65">
        <f>'WEEKLY COMPETITIVE REPORT'!S25</f>
        <v>144.9275362318841</v>
      </c>
      <c r="T25" s="15">
        <f>'WEEKLY COMPETITIVE REPORT'!T25/X4</f>
        <v>165476.75026123304</v>
      </c>
      <c r="U25" s="15">
        <f t="shared" si="4"/>
        <v>309.0386624869384</v>
      </c>
      <c r="V25" s="26">
        <f t="shared" si="5"/>
        <v>168567.13688610244</v>
      </c>
      <c r="W25" s="23">
        <f>'WEEKLY COMPETITIVE REPORT'!W25</f>
        <v>32590</v>
      </c>
      <c r="X25" s="57">
        <f>'WEEKLY COMPETITIVE REPORT'!X25</f>
        <v>33136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PARIS</v>
      </c>
      <c r="D26" s="4" t="str">
        <f>'WEEKLY COMPETITIVE REPORT'!D26</f>
        <v>INDEP</v>
      </c>
      <c r="E26" s="4" t="str">
        <f>'WEEKLY COMPETITIVE REPORT'!E26</f>
        <v>CF</v>
      </c>
      <c r="F26" s="38">
        <f>'WEEKLY COMPETITIVE REPORT'!F26</f>
        <v>3</v>
      </c>
      <c r="G26" s="38">
        <f>'WEEKLY COMPETITIVE REPORT'!G26</f>
        <v>1</v>
      </c>
      <c r="H26" s="15">
        <f>'WEEKLY COMPETITIVE REPORT'!H26/X4</f>
        <v>1233.0198537095089</v>
      </c>
      <c r="I26" s="15">
        <f>'WEEKLY COMPETITIVE REPORT'!I26/X4</f>
        <v>1095.8725182863116</v>
      </c>
      <c r="J26" s="23">
        <f>'WEEKLY COMPETITIVE REPORT'!J26</f>
        <v>943</v>
      </c>
      <c r="K26" s="23">
        <f>'WEEKLY COMPETITIVE REPORT'!K26</f>
        <v>159</v>
      </c>
      <c r="L26" s="65">
        <f>'WEEKLY COMPETITIVE REPORT'!L26</f>
        <v>12.51489868891538</v>
      </c>
      <c r="M26" s="15">
        <f t="shared" si="3"/>
        <v>1233.0198537095089</v>
      </c>
      <c r="N26" s="38">
        <f>'WEEKLY COMPETITIVE REPORT'!N26</f>
        <v>1</v>
      </c>
      <c r="O26" s="15">
        <f>'WEEKLY COMPETITIVE REPORT'!O26/X4</f>
        <v>1905.694879832811</v>
      </c>
      <c r="P26" s="15">
        <f>'WEEKLY COMPETITIVE REPORT'!P26/X4</f>
        <v>1686.259143155695</v>
      </c>
      <c r="Q26" s="23">
        <f>'WEEKLY COMPETITIVE REPORT'!Q26</f>
        <v>286</v>
      </c>
      <c r="R26" s="23">
        <f>'WEEKLY COMPETITIVE REPORT'!R26</f>
        <v>250</v>
      </c>
      <c r="S26" s="65">
        <f>'WEEKLY COMPETITIVE REPORT'!S26</f>
        <v>13.013168086754462</v>
      </c>
      <c r="T26" s="15">
        <f>'WEEKLY COMPETITIVE REPORT'!T26/X4</f>
        <v>6107.628004179729</v>
      </c>
      <c r="U26" s="15">
        <f t="shared" si="4"/>
        <v>1905.694879832811</v>
      </c>
      <c r="V26" s="26">
        <f t="shared" si="5"/>
        <v>8013.32288401254</v>
      </c>
      <c r="W26" s="23">
        <f>'WEEKLY COMPETITIVE REPORT'!W26</f>
        <v>916</v>
      </c>
      <c r="X26" s="57">
        <f>'WEEKLY COMPETITIVE REPORT'!X26</f>
        <v>1202</v>
      </c>
    </row>
    <row r="27" spans="1:24" ht="12.75" customHeight="1">
      <c r="A27" s="51">
        <v>14</v>
      </c>
      <c r="B27" s="4">
        <f>'WEEKLY COMPETITIVE REPORT'!B27</f>
        <v>12</v>
      </c>
      <c r="C27" s="4" t="str">
        <f>'WEEKLY COMPETITIVE REPORT'!C27</f>
        <v>INKHEART</v>
      </c>
      <c r="D27" s="4" t="str">
        <f>'WEEKLY COMPETITIVE REPORT'!D27</f>
        <v>WB</v>
      </c>
      <c r="E27" s="4" t="str">
        <f>'WEEKLY COMPETITIVE REPORT'!E27</f>
        <v>Blitz</v>
      </c>
      <c r="F27" s="38">
        <f>'WEEKLY COMPETITIVE REPORT'!F27</f>
        <v>4</v>
      </c>
      <c r="G27" s="38">
        <f>'WEEKLY COMPETITIVE REPORT'!G27</f>
        <v>4</v>
      </c>
      <c r="H27" s="15">
        <f>'WEEKLY COMPETITIVE REPORT'!H27/X4</f>
        <v>1483.8035527690702</v>
      </c>
      <c r="I27" s="15">
        <f>'WEEKLY COMPETITIVE REPORT'!I27/X17</f>
        <v>0.10223075786674546</v>
      </c>
      <c r="J27" s="23">
        <f>'WEEKLY COMPETITIVE REPORT'!J27</f>
        <v>250</v>
      </c>
      <c r="K27" s="23">
        <f>'WEEKLY COMPETITIVE REPORT'!K27</f>
        <v>156</v>
      </c>
      <c r="L27" s="65">
        <f>'WEEKLY COMPETITIVE REPORT'!L27</f>
        <v>64.16184971098266</v>
      </c>
      <c r="M27" s="15">
        <f t="shared" si="3"/>
        <v>370.95088819226754</v>
      </c>
      <c r="N27" s="38">
        <f>'WEEKLY COMPETITIVE REPORT'!N27</f>
        <v>4</v>
      </c>
      <c r="O27" s="15">
        <f>'WEEKLY COMPETITIVE REPORT'!O27/X4</f>
        <v>1792.0585161964473</v>
      </c>
      <c r="P27" s="15">
        <f>'WEEKLY COMPETITIVE REPORT'!P27/X17</f>
        <v>0.20401831880632293</v>
      </c>
      <c r="Q27" s="23">
        <f>'WEEKLY COMPETITIVE REPORT'!Q27</f>
        <v>316</v>
      </c>
      <c r="R27" s="23">
        <f>'WEEKLY COMPETITIVE REPORT'!R27</f>
        <v>327</v>
      </c>
      <c r="S27" s="65">
        <f>'WEEKLY COMPETITIVE REPORT'!S27</f>
        <v>-0.6517016654598109</v>
      </c>
      <c r="T27" s="15">
        <f>'WEEKLY COMPETITIVE REPORT'!T27/X17</f>
        <v>1.406263849903974</v>
      </c>
      <c r="U27" s="15">
        <f t="shared" si="4"/>
        <v>448.0146290491118</v>
      </c>
      <c r="V27" s="26">
        <f t="shared" si="5"/>
        <v>1793.4647800463513</v>
      </c>
      <c r="W27" s="23">
        <f>'WEEKLY COMPETITIVE REPORT'!W27</f>
        <v>2268</v>
      </c>
      <c r="X27" s="57">
        <f>'WEEKLY COMPETITIVE REPORT'!X27</f>
        <v>2584</v>
      </c>
    </row>
    <row r="28" spans="1:24" ht="12.75">
      <c r="A28" s="51">
        <v>15</v>
      </c>
      <c r="B28" s="4">
        <f>'WEEKLY COMPETITIVE REPORT'!B28</f>
        <v>18</v>
      </c>
      <c r="C28" s="4" t="str">
        <f>'WEEKLY COMPETITIVE REPORT'!C28</f>
        <v>BOLT</v>
      </c>
      <c r="D28" s="4" t="str">
        <f>'WEEKLY COMPETITIVE REPORT'!D28</f>
        <v>WDI</v>
      </c>
      <c r="E28" s="4" t="str">
        <f>'WEEKLY COMPETITIVE REPORT'!E28</f>
        <v>CENEX</v>
      </c>
      <c r="F28" s="38">
        <f>'WEEKLY COMPETITIVE REPORT'!F28</f>
        <v>12</v>
      </c>
      <c r="G28" s="38">
        <f>'WEEKLY COMPETITIVE REPORT'!G28</f>
        <v>12</v>
      </c>
      <c r="H28" s="15">
        <f>'WEEKLY COMPETITIVE REPORT'!H28/X4</f>
        <v>1176.8547544409614</v>
      </c>
      <c r="I28" s="15">
        <f>'WEEKLY COMPETITIVE REPORT'!I28/X17</f>
        <v>0.028512335647806177</v>
      </c>
      <c r="J28" s="23">
        <f>'WEEKLY COMPETITIVE REPORT'!J28</f>
        <v>193</v>
      </c>
      <c r="K28" s="23">
        <f>'WEEKLY COMPETITIVE REPORT'!K28</f>
        <v>42</v>
      </c>
      <c r="L28" s="65">
        <f>'WEEKLY COMPETITIVE REPORT'!L28</f>
        <v>366.83937823834196</v>
      </c>
      <c r="M28" s="15">
        <f t="shared" si="3"/>
        <v>98.07122953674678</v>
      </c>
      <c r="N28" s="38">
        <f>'WEEKLY COMPETITIVE REPORT'!N28</f>
        <v>16</v>
      </c>
      <c r="O28" s="15">
        <f>'WEEKLY COMPETITIVE REPORT'!O28/X4</f>
        <v>1417.1891327063743</v>
      </c>
      <c r="P28" s="15">
        <f>'WEEKLY COMPETITIVE REPORT'!P28/X17</f>
        <v>0.061308908258236074</v>
      </c>
      <c r="Q28" s="23">
        <f>'WEEKLY COMPETITIVE REPORT'!Q28</f>
        <v>237</v>
      </c>
      <c r="R28" s="23">
        <f>'WEEKLY COMPETITIVE REPORT'!R28</f>
        <v>91</v>
      </c>
      <c r="S28" s="65">
        <f>'WEEKLY COMPETITIVE REPORT'!S28</f>
        <v>161.44578313253015</v>
      </c>
      <c r="T28" s="15">
        <f>'WEEKLY COMPETITIVE REPORT'!T28/X17</f>
        <v>34.73733195449845</v>
      </c>
      <c r="U28" s="15">
        <f t="shared" si="4"/>
        <v>88.57432079414839</v>
      </c>
      <c r="V28" s="26">
        <f t="shared" si="5"/>
        <v>1451.9264646608726</v>
      </c>
      <c r="W28" s="23">
        <f>'WEEKLY COMPETITIVE REPORT'!W28</f>
        <v>50983</v>
      </c>
      <c r="X28" s="57">
        <f>'WEEKLY COMPETITIVE REPORT'!X28</f>
        <v>51220</v>
      </c>
    </row>
    <row r="29" spans="1:24" ht="12.75">
      <c r="A29" s="51">
        <v>16</v>
      </c>
      <c r="B29" s="4">
        <f>'WEEKLY COMPETITIVE REPORT'!B29</f>
        <v>16</v>
      </c>
      <c r="C29" s="4" t="str">
        <f>'WEEKLY COMPETITIVE REPORT'!C29</f>
        <v>TWILIGHT</v>
      </c>
      <c r="D29" s="4" t="str">
        <f>'WEEKLY COMPETITIVE REPORT'!D29</f>
        <v>INDEP</v>
      </c>
      <c r="E29" s="4" t="str">
        <f>'WEEKLY COMPETITIVE REPORT'!E29</f>
        <v>Blitz</v>
      </c>
      <c r="F29" s="38">
        <f>'WEEKLY COMPETITIVE REPORT'!F29</f>
        <v>8</v>
      </c>
      <c r="G29" s="38">
        <f>'WEEKLY COMPETITIVE REPORT'!G29</f>
        <v>7</v>
      </c>
      <c r="H29" s="15">
        <f>'WEEKLY COMPETITIVE REPORT'!H29/X4</f>
        <v>953.5005224660398</v>
      </c>
      <c r="I29" s="15">
        <f>'WEEKLY COMPETITIVE REPORT'!I29/X17</f>
        <v>0.09602600088639385</v>
      </c>
      <c r="J29" s="23">
        <f>'WEEKLY COMPETITIVE REPORT'!J29</f>
        <v>173</v>
      </c>
      <c r="K29" s="23">
        <f>'WEEKLY COMPETITIVE REPORT'!K29</f>
        <v>164</v>
      </c>
      <c r="L29" s="65">
        <f>'WEEKLY COMPETITIVE REPORT'!L29</f>
        <v>12.307692307692307</v>
      </c>
      <c r="M29" s="15">
        <f t="shared" si="3"/>
        <v>136.2143603522914</v>
      </c>
      <c r="N29" s="38">
        <f>'WEEKLY COMPETITIVE REPORT'!N29</f>
        <v>7</v>
      </c>
      <c r="O29" s="15">
        <f>'WEEKLY COMPETITIVE REPORT'!O29/X4</f>
        <v>1097.17868338558</v>
      </c>
      <c r="P29" s="15">
        <f>'WEEKLY COMPETITIVE REPORT'!P29/X17</f>
        <v>0.12897030580587976</v>
      </c>
      <c r="Q29" s="23">
        <f>'WEEKLY COMPETITIVE REPORT'!Q29</f>
        <v>197</v>
      </c>
      <c r="R29" s="23">
        <f>'WEEKLY COMPETITIVE REPORT'!R29</f>
        <v>208</v>
      </c>
      <c r="S29" s="65">
        <f>'WEEKLY COMPETITIVE REPORT'!S29</f>
        <v>-3.7800687285223376</v>
      </c>
      <c r="T29" s="15">
        <f>'WEEKLY COMPETITIVE REPORT'!T29/X4</f>
        <v>125305.64263322885</v>
      </c>
      <c r="U29" s="15">
        <f t="shared" si="4"/>
        <v>156.7398119122257</v>
      </c>
      <c r="V29" s="26">
        <f t="shared" si="5"/>
        <v>126402.82131661443</v>
      </c>
      <c r="W29" s="23">
        <f>'WEEKLY COMPETITIVE REPORT'!W29</f>
        <v>21656</v>
      </c>
      <c r="X29" s="57">
        <f>'WEEKLY COMPETITIVE REPORT'!X29</f>
        <v>21853</v>
      </c>
    </row>
    <row r="30" spans="1:24" ht="12.75">
      <c r="A30" s="52">
        <v>17</v>
      </c>
      <c r="B30" s="4">
        <f>'WEEKLY COMPETITIVE REPORT'!B30</f>
        <v>14</v>
      </c>
      <c r="C30" s="4" t="str">
        <f>'WEEKLY COMPETITIVE REPORT'!C30</f>
        <v>TRANSPORTER 3</v>
      </c>
      <c r="D30" s="4" t="str">
        <f>'WEEKLY COMPETITIVE REPORT'!D30</f>
        <v>INDEP</v>
      </c>
      <c r="E30" s="4" t="str">
        <f>'WEEKLY COMPETITIVE REPORT'!E30</f>
        <v>CF</v>
      </c>
      <c r="F30" s="38">
        <f>'WEEKLY COMPETITIVE REPORT'!F30</f>
        <v>6</v>
      </c>
      <c r="G30" s="38">
        <f>'WEEKLY COMPETITIVE REPORT'!G30</f>
        <v>3</v>
      </c>
      <c r="H30" s="15">
        <f>'WEEKLY COMPETITIVE REPORT'!H30/X4</f>
        <v>629.5715778474399</v>
      </c>
      <c r="I30" s="15">
        <f>'WEEKLY COMPETITIVE REPORT'!I30/X17</f>
        <v>0.13561825971339933</v>
      </c>
      <c r="J30" s="23">
        <f>'WEEKLY COMPETITIVE REPORT'!J30</f>
        <v>111</v>
      </c>
      <c r="K30" s="23">
        <f>'WEEKLY COMPETITIVE REPORT'!K30</f>
        <v>275</v>
      </c>
      <c r="L30" s="65">
        <f>'WEEKLY COMPETITIVE REPORT'!L30</f>
        <v>-47.494553376906325</v>
      </c>
      <c r="M30" s="15">
        <f t="shared" si="3"/>
        <v>209.85719261581332</v>
      </c>
      <c r="N30" s="38">
        <f>'WEEKLY COMPETITIVE REPORT'!N30</f>
        <v>3</v>
      </c>
      <c r="O30" s="15">
        <f>'WEEKLY COMPETITIVE REPORT'!O30/X4</f>
        <v>809.8223615464996</v>
      </c>
      <c r="P30" s="15">
        <f>'WEEKLY COMPETITIVE REPORT'!P30/X17</f>
        <v>0.18230166937509235</v>
      </c>
      <c r="Q30" s="23">
        <f>'WEEKLY COMPETITIVE REPORT'!Q30</f>
        <v>146</v>
      </c>
      <c r="R30" s="23">
        <f>'WEEKLY COMPETITIVE REPORT'!R30</f>
        <v>347</v>
      </c>
      <c r="S30" s="65">
        <f>'WEEKLY COMPETITIVE REPORT'!S30</f>
        <v>-49.75688816855753</v>
      </c>
      <c r="T30" s="15">
        <f>'WEEKLY COMPETITIVE REPORT'!T30/X4</f>
        <v>22820.010449320795</v>
      </c>
      <c r="U30" s="15">
        <f t="shared" si="4"/>
        <v>269.9407871821665</v>
      </c>
      <c r="V30" s="26">
        <f t="shared" si="5"/>
        <v>23629.832810867294</v>
      </c>
      <c r="W30" s="23">
        <f>'WEEKLY COMPETITIVE REPORT'!W30</f>
        <v>3997</v>
      </c>
      <c r="X30" s="57">
        <f>'WEEKLY COMPETITIVE REPORT'!X30</f>
        <v>4143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110</v>
      </c>
      <c r="H34" s="33">
        <f>SUM(H14:H33)</f>
        <v>171907.00104493205</v>
      </c>
      <c r="I34" s="32">
        <f>SUM(I14:I33)</f>
        <v>168088.13668202498</v>
      </c>
      <c r="J34" s="32">
        <f>SUM(J14:J33)</f>
        <v>28542</v>
      </c>
      <c r="K34" s="32">
        <f>SUM(K14:K33)</f>
        <v>28526</v>
      </c>
      <c r="L34" s="65">
        <f>'WEEKLY COMPETITIVE REPORT'!L34</f>
        <v>-0.8803970447579132</v>
      </c>
      <c r="M34" s="33">
        <f>H34/G34</f>
        <v>1562.7909185902913</v>
      </c>
      <c r="N34" s="41">
        <f>'WEEKLY COMPETITIVE REPORT'!N34</f>
        <v>114</v>
      </c>
      <c r="O34" s="32">
        <f>SUM(O14:O33)</f>
        <v>222933.6468129572</v>
      </c>
      <c r="P34" s="32">
        <f>SUM(P14:P33)</f>
        <v>260380.67064308943</v>
      </c>
      <c r="Q34" s="32">
        <f>SUM(Q14:Q33)</f>
        <v>37757</v>
      </c>
      <c r="R34" s="32">
        <f>SUM(R14:R33)</f>
        <v>45684</v>
      </c>
      <c r="S34" s="66">
        <f>O34/P34-100%</f>
        <v>-0.14381645049782454</v>
      </c>
      <c r="T34" s="32">
        <f>SUM(T14:T33)</f>
        <v>1220328.7245780407</v>
      </c>
      <c r="U34" s="33">
        <f>O34/N34</f>
        <v>1955.5583053768175</v>
      </c>
      <c r="V34" s="32">
        <f>SUM(V14:V33)</f>
        <v>1443262.3713909977</v>
      </c>
      <c r="W34" s="32">
        <f>SUM(W14:W33)</f>
        <v>268772</v>
      </c>
      <c r="X34" s="36">
        <f>SUM(X14:X33)</f>
        <v>306529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2009-04-23T10:29:42Z</cp:lastPrinted>
  <dcterms:created xsi:type="dcterms:W3CDTF">1998-07-08T11:15:35Z</dcterms:created>
  <dcterms:modified xsi:type="dcterms:W3CDTF">2009-04-27T14:02:04Z</dcterms:modified>
  <cp:category/>
  <cp:version/>
  <cp:contentType/>
  <cp:contentStatus/>
</cp:coreProperties>
</file>