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925" windowHeight="108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<sst xmlns="http://schemas.openxmlformats.org/spreadsheetml/2006/main" count="246" uniqueCount="82">
  <si>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</si>
  <si>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</si>
  <si>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</si>
  <si>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</si>
  <si>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</si>
  <si>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</si>
  <si>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</si>
  <si>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</si>
  <si>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</si>
  <si>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</si>
  <si>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</si>
  <si>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</si>
  <si>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</si>
  <si>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</si>
  <si>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</si>
  <si>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</si>
  <si>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</si>
  <si>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</si>
  <si>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</si>
  <si>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</si>
  <si>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</si>
  <si>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</si>
  <si>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</si>
  <si>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</si>
  <si>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</si>
  <si>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</si>
  <si>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</si>
  <si>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</si>
  <si>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</si>
  <si>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</si>
  <si>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</si>
  <si>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</si>
  <si>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</si>
  <si>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</si>
  <si>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</si>
  <si>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</si>
  <si>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</si>
  <si>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</si>
  <si>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</si>
  <si>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</si>
  <si>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</si>
  <si>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</si>
  <si>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</si>
  <si>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</si>
  <si>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</si>
  <si>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</si>
  <si>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</si>
  <si>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</si>
  <si>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</si>
  <si>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</si>
  <si>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</si>
  <si>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</si>
  <si>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</si>
  <si>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AVATAR</t>
  </si>
  <si>
    <t>FOX</t>
  </si>
  <si>
    <t>PAR</t>
  </si>
  <si>
    <t>PRINCESS AND THE FROG</t>
  </si>
  <si>
    <t>ALVIN AND THE CHIPMUNKS 2</t>
  </si>
  <si>
    <t>SONY</t>
  </si>
  <si>
    <t>CLOUDY WITH A CHANCE OF MEATBALLS</t>
  </si>
  <si>
    <t>VALENTINE'S DAY</t>
  </si>
  <si>
    <t>THE WOLFMAN</t>
  </si>
  <si>
    <t>A HURT LOCKER</t>
  </si>
  <si>
    <t>INVICTUS</t>
  </si>
  <si>
    <t>NINE</t>
  </si>
  <si>
    <t>LAW ABIDING CITIZEN</t>
  </si>
  <si>
    <t>LEAP YEAR</t>
  </si>
  <si>
    <t>ALICE IN WONDERLAND</t>
  </si>
  <si>
    <t>NEKA OSTANE MEDJU NAMA</t>
  </si>
  <si>
    <t>EVERYBODY'S FINE</t>
  </si>
  <si>
    <t>PERCY JACKSON AND THE OLYMPIANS</t>
  </si>
  <si>
    <t>SHUTTER ISLAND</t>
  </si>
  <si>
    <t>GREEN ZONE</t>
  </si>
  <si>
    <t>VERONIKA DECIDES TO DIE</t>
  </si>
  <si>
    <t>Kolosej</t>
  </si>
  <si>
    <t>UN PROPHETE</t>
  </si>
  <si>
    <t>Ret</t>
  </si>
  <si>
    <t>AN EDUCATION</t>
  </si>
  <si>
    <t>18 - Mar</t>
  </si>
  <si>
    <t>19 - Mar</t>
  </si>
  <si>
    <t>21 - Mar</t>
  </si>
  <si>
    <t>24 - Mar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</si>
</sst>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79</v>
      </c>
      <c r="K4" s="21"/>
      <c r="L4" s="86" t="s">
        <v>80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0.7497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78</v>
      </c>
      <c r="K5" s="8"/>
      <c r="L5" s="87" t="s">
        <v>81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40262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>
        <v>1</v>
      </c>
      <c r="C14" s="4" t="s">
        <v>71</v>
      </c>
      <c r="D14" s="16" t="s">
        <v>55</v>
      </c>
      <c r="E14" s="16" t="s">
        <v>36</v>
      </c>
      <c r="F14" s="38">
        <v>2</v>
      </c>
      <c r="G14" s="38">
        <v>5</v>
      </c>
      <c r="H14" s="82">
        <v>23551</v>
      </c>
      <c r="I14" s="82">
        <v>26899</v>
      </c>
      <c r="J14" s="89">
        <v>4662</v>
      </c>
      <c r="K14" s="89">
        <v>5451</v>
      </c>
      <c r="L14" s="65">
        <f>(H14/I14*100)-100</f>
        <v>-12.446559351648759</v>
      </c>
      <c r="M14" s="15">
        <f aca="true" t="shared" si="0" ref="M14:M34">H14/G14</f>
        <v>4710.2</v>
      </c>
      <c r="N14" s="74">
        <v>5</v>
      </c>
      <c r="O14" s="15">
        <v>33792</v>
      </c>
      <c r="P14" s="15">
        <v>40253</v>
      </c>
      <c r="Q14" s="15">
        <v>7231</v>
      </c>
      <c r="R14" s="15">
        <v>8735</v>
      </c>
      <c r="S14" s="65">
        <f>(O14/P14*100)-100</f>
        <v>-16.05097756688943</v>
      </c>
      <c r="T14" s="76">
        <v>42630</v>
      </c>
      <c r="U14" s="15">
        <f aca="true" t="shared" si="1" ref="U14:U34">O14/N14</f>
        <v>6758.4</v>
      </c>
      <c r="V14" s="76">
        <f aca="true" t="shared" si="2" ref="V14:V33">SUM(T14,O14)</f>
        <v>76422</v>
      </c>
      <c r="W14" s="76">
        <v>9453</v>
      </c>
      <c r="X14" s="77">
        <f aca="true" t="shared" si="3" ref="X14:X33">SUM(W14,Q14)</f>
        <v>16684</v>
      </c>
    </row>
    <row r="15" spans="1:24" ht="12.75">
      <c r="A15" s="73">
        <v>2</v>
      </c>
      <c r="B15" s="73">
        <v>3</v>
      </c>
      <c r="C15" s="4" t="s">
        <v>67</v>
      </c>
      <c r="D15" s="16" t="s">
        <v>49</v>
      </c>
      <c r="E15" s="16" t="s">
        <v>50</v>
      </c>
      <c r="F15" s="38">
        <v>3</v>
      </c>
      <c r="G15" s="38">
        <v>8</v>
      </c>
      <c r="H15" s="25">
        <v>15012</v>
      </c>
      <c r="I15" s="25">
        <v>17563</v>
      </c>
      <c r="J15" s="90">
        <v>2860</v>
      </c>
      <c r="K15" s="90">
        <v>3306</v>
      </c>
      <c r="L15" s="65">
        <f>(H15/I15*100)-100</f>
        <v>-14.524853384957012</v>
      </c>
      <c r="M15" s="15">
        <f t="shared" si="0"/>
        <v>1876.5</v>
      </c>
      <c r="N15" s="74">
        <v>8</v>
      </c>
      <c r="O15" s="23">
        <v>19484</v>
      </c>
      <c r="P15" s="23">
        <v>22480</v>
      </c>
      <c r="Q15" s="23">
        <v>3906</v>
      </c>
      <c r="R15" s="23">
        <v>4465</v>
      </c>
      <c r="S15" s="65">
        <f>(O15/P15*100)-100</f>
        <v>-13.32740213523131</v>
      </c>
      <c r="T15" s="76">
        <v>44755</v>
      </c>
      <c r="U15" s="15">
        <f t="shared" si="1"/>
        <v>2435.5</v>
      </c>
      <c r="V15" s="76">
        <f t="shared" si="2"/>
        <v>64239</v>
      </c>
      <c r="W15" s="76">
        <v>8932</v>
      </c>
      <c r="X15" s="77">
        <f t="shared" si="3"/>
        <v>12838</v>
      </c>
    </row>
    <row r="16" spans="1:24" ht="12.75">
      <c r="A16" s="73">
        <v>3</v>
      </c>
      <c r="B16" s="73">
        <v>2</v>
      </c>
      <c r="C16" s="4" t="s">
        <v>66</v>
      </c>
      <c r="D16" s="16" t="s">
        <v>51</v>
      </c>
      <c r="E16" s="16" t="s">
        <v>36</v>
      </c>
      <c r="F16" s="38">
        <v>3</v>
      </c>
      <c r="G16" s="38">
        <v>8</v>
      </c>
      <c r="H16" s="15">
        <v>12761</v>
      </c>
      <c r="I16" s="15">
        <v>19744</v>
      </c>
      <c r="J16" s="91">
        <v>2715</v>
      </c>
      <c r="K16" s="91">
        <v>4210</v>
      </c>
      <c r="L16" s="65">
        <f>(H16/I16*100)-100</f>
        <v>-35.36770664505673</v>
      </c>
      <c r="M16" s="15">
        <f t="shared" si="0"/>
        <v>1595.125</v>
      </c>
      <c r="N16" s="74">
        <v>8</v>
      </c>
      <c r="O16" s="75">
        <v>17455</v>
      </c>
      <c r="P16" s="75">
        <v>26904</v>
      </c>
      <c r="Q16" s="75">
        <v>4000</v>
      </c>
      <c r="R16" s="75">
        <v>6112</v>
      </c>
      <c r="S16" s="65">
        <f>(O16/P16*100)-100</f>
        <v>-35.1211715730003</v>
      </c>
      <c r="T16" s="76">
        <v>64787</v>
      </c>
      <c r="U16" s="15">
        <f t="shared" si="1"/>
        <v>2181.875</v>
      </c>
      <c r="V16" s="76">
        <f t="shared" si="2"/>
        <v>82242</v>
      </c>
      <c r="W16" s="76">
        <v>14884</v>
      </c>
      <c r="X16" s="77">
        <f t="shared" si="3"/>
        <v>18884</v>
      </c>
    </row>
    <row r="17" spans="1:24" ht="12.75">
      <c r="A17" s="73">
        <v>4</v>
      </c>
      <c r="B17" s="73" t="s">
        <v>52</v>
      </c>
      <c r="C17" s="4" t="s">
        <v>72</v>
      </c>
      <c r="D17" s="16" t="s">
        <v>51</v>
      </c>
      <c r="E17" s="16" t="s">
        <v>36</v>
      </c>
      <c r="F17" s="38">
        <v>1</v>
      </c>
      <c r="G17" s="38">
        <v>6</v>
      </c>
      <c r="H17" s="15">
        <v>9602</v>
      </c>
      <c r="I17" s="15"/>
      <c r="J17" s="23">
        <v>2014</v>
      </c>
      <c r="K17" s="23"/>
      <c r="L17" s="65"/>
      <c r="M17" s="15">
        <f t="shared" si="0"/>
        <v>1600.3333333333333</v>
      </c>
      <c r="N17" s="74">
        <v>6</v>
      </c>
      <c r="O17" s="15">
        <v>13486</v>
      </c>
      <c r="P17" s="15"/>
      <c r="Q17" s="15">
        <v>3047</v>
      </c>
      <c r="R17" s="15"/>
      <c r="S17" s="65"/>
      <c r="T17" s="92">
        <v>1033</v>
      </c>
      <c r="U17" s="15">
        <f t="shared" si="1"/>
        <v>2247.6666666666665</v>
      </c>
      <c r="V17" s="76">
        <f t="shared" si="2"/>
        <v>14519</v>
      </c>
      <c r="W17" s="76">
        <v>300</v>
      </c>
      <c r="X17" s="77">
        <f t="shared" si="3"/>
        <v>3347</v>
      </c>
    </row>
    <row r="18" spans="1:24" ht="13.5" customHeight="1">
      <c r="A18" s="73">
        <v>5</v>
      </c>
      <c r="B18" s="73">
        <v>8</v>
      </c>
      <c r="C18" s="4" t="s">
        <v>53</v>
      </c>
      <c r="D18" s="16" t="s">
        <v>54</v>
      </c>
      <c r="E18" s="16" t="s">
        <v>42</v>
      </c>
      <c r="F18" s="38">
        <v>14</v>
      </c>
      <c r="G18" s="38">
        <v>18</v>
      </c>
      <c r="H18" s="15">
        <v>6452</v>
      </c>
      <c r="I18" s="15">
        <v>5720</v>
      </c>
      <c r="J18" s="25">
        <v>1107</v>
      </c>
      <c r="K18" s="25">
        <v>1010</v>
      </c>
      <c r="L18" s="65">
        <f aca="true" t="shared" si="4" ref="L18:L27">(H18/I18*100)-100</f>
        <v>12.7972027972028</v>
      </c>
      <c r="M18" s="15">
        <f t="shared" si="0"/>
        <v>358.44444444444446</v>
      </c>
      <c r="N18" s="74">
        <v>18</v>
      </c>
      <c r="O18" s="15">
        <v>8305</v>
      </c>
      <c r="P18" s="15">
        <v>7277</v>
      </c>
      <c r="Q18" s="15">
        <v>1484</v>
      </c>
      <c r="R18" s="15">
        <v>1356</v>
      </c>
      <c r="S18" s="65">
        <f aca="true" t="shared" si="5" ref="S18:S27">(O18/P18*100)-100</f>
        <v>14.126700563418979</v>
      </c>
      <c r="T18" s="76">
        <v>1323004</v>
      </c>
      <c r="U18" s="15">
        <f t="shared" si="1"/>
        <v>461.3888888888889</v>
      </c>
      <c r="V18" s="76">
        <f t="shared" si="2"/>
        <v>1331309</v>
      </c>
      <c r="W18" s="76">
        <v>249805</v>
      </c>
      <c r="X18" s="77">
        <f t="shared" si="3"/>
        <v>251289</v>
      </c>
    </row>
    <row r="19" spans="1:24" ht="12.75">
      <c r="A19" s="73">
        <v>6</v>
      </c>
      <c r="B19" s="73">
        <v>4</v>
      </c>
      <c r="C19" s="4" t="s">
        <v>57</v>
      </c>
      <c r="D19" s="16" t="s">
        <v>54</v>
      </c>
      <c r="E19" s="16" t="s">
        <v>42</v>
      </c>
      <c r="F19" s="38">
        <v>8</v>
      </c>
      <c r="G19" s="38">
        <v>13</v>
      </c>
      <c r="H19" s="15">
        <v>6042</v>
      </c>
      <c r="I19" s="15">
        <v>8703</v>
      </c>
      <c r="J19" s="23">
        <v>1446</v>
      </c>
      <c r="K19" s="23">
        <v>2167</v>
      </c>
      <c r="L19" s="65">
        <f t="shared" si="4"/>
        <v>-30.575663564288178</v>
      </c>
      <c r="M19" s="15">
        <f t="shared" si="0"/>
        <v>464.7692307692308</v>
      </c>
      <c r="N19" s="38">
        <v>13</v>
      </c>
      <c r="O19" s="23">
        <v>7568</v>
      </c>
      <c r="P19" s="23">
        <v>12251</v>
      </c>
      <c r="Q19" s="23">
        <v>1846</v>
      </c>
      <c r="R19" s="23">
        <v>3401</v>
      </c>
      <c r="S19" s="65">
        <f t="shared" si="5"/>
        <v>-38.22545098359318</v>
      </c>
      <c r="T19" s="76">
        <v>407915</v>
      </c>
      <c r="U19" s="15">
        <f t="shared" si="1"/>
        <v>582.1538461538462</v>
      </c>
      <c r="V19" s="76">
        <f t="shared" si="2"/>
        <v>415483</v>
      </c>
      <c r="W19" s="76">
        <v>98575</v>
      </c>
      <c r="X19" s="77">
        <f t="shared" si="3"/>
        <v>100421</v>
      </c>
    </row>
    <row r="20" spans="1:24" ht="12.75">
      <c r="A20" s="73">
        <v>7</v>
      </c>
      <c r="B20" s="73">
        <v>5</v>
      </c>
      <c r="C20" s="4" t="s">
        <v>70</v>
      </c>
      <c r="D20" s="16" t="s">
        <v>54</v>
      </c>
      <c r="E20" s="16" t="s">
        <v>42</v>
      </c>
      <c r="F20" s="38">
        <v>2</v>
      </c>
      <c r="G20" s="38">
        <v>8</v>
      </c>
      <c r="H20" s="15">
        <v>5933</v>
      </c>
      <c r="I20" s="15">
        <v>9087</v>
      </c>
      <c r="J20" s="91">
        <v>1274</v>
      </c>
      <c r="K20" s="91">
        <v>1967</v>
      </c>
      <c r="L20" s="65">
        <f t="shared" si="4"/>
        <v>-34.7089248376802</v>
      </c>
      <c r="M20" s="15">
        <f t="shared" si="0"/>
        <v>741.625</v>
      </c>
      <c r="N20" s="39">
        <v>8</v>
      </c>
      <c r="O20" s="15">
        <v>7324</v>
      </c>
      <c r="P20" s="15">
        <v>11243</v>
      </c>
      <c r="Q20" s="15">
        <v>1643</v>
      </c>
      <c r="R20" s="15">
        <v>2539</v>
      </c>
      <c r="S20" s="65">
        <f t="shared" si="5"/>
        <v>-34.85724450769368</v>
      </c>
      <c r="T20" s="76">
        <v>11243</v>
      </c>
      <c r="U20" s="15">
        <f t="shared" si="1"/>
        <v>915.5</v>
      </c>
      <c r="V20" s="76">
        <f t="shared" si="2"/>
        <v>18567</v>
      </c>
      <c r="W20" s="76">
        <v>2539</v>
      </c>
      <c r="X20" s="77">
        <f t="shared" si="3"/>
        <v>4182</v>
      </c>
    </row>
    <row r="21" spans="1:24" ht="12.75">
      <c r="A21" s="73">
        <v>8</v>
      </c>
      <c r="B21" s="73">
        <v>9</v>
      </c>
      <c r="C21" s="4" t="s">
        <v>65</v>
      </c>
      <c r="D21" s="16" t="s">
        <v>45</v>
      </c>
      <c r="E21" s="16" t="s">
        <v>44</v>
      </c>
      <c r="F21" s="38">
        <v>3</v>
      </c>
      <c r="G21" s="38">
        <v>5</v>
      </c>
      <c r="H21" s="15">
        <v>5187</v>
      </c>
      <c r="I21" s="15">
        <v>5124</v>
      </c>
      <c r="J21" s="15">
        <v>1088</v>
      </c>
      <c r="K21" s="15">
        <v>1069</v>
      </c>
      <c r="L21" s="65">
        <f t="shared" si="4"/>
        <v>1.2295081967213122</v>
      </c>
      <c r="M21" s="15">
        <f t="shared" si="0"/>
        <v>1037.4</v>
      </c>
      <c r="N21" s="74">
        <v>5</v>
      </c>
      <c r="O21" s="15">
        <v>7050</v>
      </c>
      <c r="P21" s="15">
        <v>6701</v>
      </c>
      <c r="Q21" s="15">
        <v>1605</v>
      </c>
      <c r="R21" s="15">
        <v>1455</v>
      </c>
      <c r="S21" s="65">
        <f t="shared" si="5"/>
        <v>5.208177883897932</v>
      </c>
      <c r="T21" s="76">
        <v>22207</v>
      </c>
      <c r="U21" s="15">
        <f t="shared" si="1"/>
        <v>1410</v>
      </c>
      <c r="V21" s="76">
        <f t="shared" si="2"/>
        <v>29257</v>
      </c>
      <c r="W21" s="76">
        <v>4856</v>
      </c>
      <c r="X21" s="77">
        <f t="shared" si="3"/>
        <v>6461</v>
      </c>
    </row>
    <row r="22" spans="1:24" ht="12.75">
      <c r="A22" s="73">
        <v>9</v>
      </c>
      <c r="B22" s="73">
        <v>6</v>
      </c>
      <c r="C22" s="4" t="s">
        <v>60</v>
      </c>
      <c r="D22" s="16" t="s">
        <v>43</v>
      </c>
      <c r="E22" s="16" t="s">
        <v>44</v>
      </c>
      <c r="F22" s="38">
        <v>5</v>
      </c>
      <c r="G22" s="38">
        <v>9</v>
      </c>
      <c r="H22" s="25">
        <v>5234</v>
      </c>
      <c r="I22" s="25">
        <v>7944</v>
      </c>
      <c r="J22" s="25">
        <v>1068</v>
      </c>
      <c r="K22" s="25">
        <v>1643</v>
      </c>
      <c r="L22" s="65">
        <f t="shared" si="4"/>
        <v>-34.11379657603223</v>
      </c>
      <c r="M22" s="15">
        <f t="shared" si="0"/>
        <v>581.5555555555555</v>
      </c>
      <c r="N22" s="39">
        <v>9</v>
      </c>
      <c r="O22" s="15">
        <v>6987</v>
      </c>
      <c r="P22" s="15">
        <v>10200</v>
      </c>
      <c r="Q22" s="15">
        <v>1495</v>
      </c>
      <c r="R22" s="15">
        <v>2196</v>
      </c>
      <c r="S22" s="65">
        <f t="shared" si="5"/>
        <v>-31.5</v>
      </c>
      <c r="T22" s="76">
        <v>166841</v>
      </c>
      <c r="U22" s="15">
        <f t="shared" si="1"/>
        <v>776.3333333333334</v>
      </c>
      <c r="V22" s="76">
        <f t="shared" si="2"/>
        <v>173828</v>
      </c>
      <c r="W22" s="76">
        <v>36892</v>
      </c>
      <c r="X22" s="77">
        <f t="shared" si="3"/>
        <v>38387</v>
      </c>
    </row>
    <row r="23" spans="1:24" ht="12.75">
      <c r="A23" s="73">
        <v>10</v>
      </c>
      <c r="B23" s="73">
        <v>7</v>
      </c>
      <c r="C23" s="4" t="s">
        <v>61</v>
      </c>
      <c r="D23" s="16" t="s">
        <v>51</v>
      </c>
      <c r="E23" s="16" t="s">
        <v>36</v>
      </c>
      <c r="F23" s="38">
        <v>5</v>
      </c>
      <c r="G23" s="38">
        <v>7</v>
      </c>
      <c r="H23" s="25">
        <v>3513</v>
      </c>
      <c r="I23" s="25">
        <v>6142</v>
      </c>
      <c r="J23" s="82">
        <v>756</v>
      </c>
      <c r="K23" s="82">
        <v>1380</v>
      </c>
      <c r="L23" s="65">
        <f t="shared" si="4"/>
        <v>-42.80364702051449</v>
      </c>
      <c r="M23" s="15">
        <f t="shared" si="0"/>
        <v>501.85714285714283</v>
      </c>
      <c r="N23" s="38">
        <v>7</v>
      </c>
      <c r="O23" s="23">
        <v>4493</v>
      </c>
      <c r="P23" s="23">
        <v>7875</v>
      </c>
      <c r="Q23" s="23">
        <v>999</v>
      </c>
      <c r="R23" s="23">
        <v>1839</v>
      </c>
      <c r="S23" s="65">
        <f t="shared" si="5"/>
        <v>-42.94603174603174</v>
      </c>
      <c r="T23" s="76">
        <v>85552</v>
      </c>
      <c r="U23" s="15">
        <f t="shared" si="1"/>
        <v>641.8571428571429</v>
      </c>
      <c r="V23" s="76">
        <f t="shared" si="2"/>
        <v>90045</v>
      </c>
      <c r="W23" s="78">
        <v>19549</v>
      </c>
      <c r="X23" s="77">
        <f t="shared" si="3"/>
        <v>20548</v>
      </c>
    </row>
    <row r="24" spans="1:24" ht="12.75">
      <c r="A24" s="73">
        <v>11</v>
      </c>
      <c r="B24" s="73">
        <v>11</v>
      </c>
      <c r="C24" s="4" t="s">
        <v>59</v>
      </c>
      <c r="D24" s="16" t="s">
        <v>58</v>
      </c>
      <c r="E24" s="16" t="s">
        <v>42</v>
      </c>
      <c r="F24" s="38">
        <v>6</v>
      </c>
      <c r="G24" s="38">
        <v>13</v>
      </c>
      <c r="H24" s="25">
        <v>3794</v>
      </c>
      <c r="I24" s="25">
        <v>4219</v>
      </c>
      <c r="J24" s="89">
        <v>793</v>
      </c>
      <c r="K24" s="89">
        <v>920</v>
      </c>
      <c r="L24" s="65">
        <f t="shared" si="4"/>
        <v>-10.07347712728135</v>
      </c>
      <c r="M24" s="15">
        <f t="shared" si="0"/>
        <v>291.84615384615387</v>
      </c>
      <c r="N24" s="74">
        <v>13</v>
      </c>
      <c r="O24" s="23">
        <v>4468</v>
      </c>
      <c r="P24" s="23">
        <v>4857</v>
      </c>
      <c r="Q24" s="23">
        <v>963</v>
      </c>
      <c r="R24" s="23">
        <v>1087</v>
      </c>
      <c r="S24" s="65">
        <f t="shared" si="5"/>
        <v>-8.009059089973235</v>
      </c>
      <c r="T24" s="76">
        <v>46037</v>
      </c>
      <c r="U24" s="15">
        <f t="shared" si="1"/>
        <v>343.6923076923077</v>
      </c>
      <c r="V24" s="76">
        <f t="shared" si="2"/>
        <v>50505</v>
      </c>
      <c r="W24" s="78">
        <v>10547</v>
      </c>
      <c r="X24" s="77">
        <f t="shared" si="3"/>
        <v>11510</v>
      </c>
    </row>
    <row r="25" spans="1:24" ht="12.75" customHeight="1">
      <c r="A25" s="52">
        <v>12</v>
      </c>
      <c r="B25" s="73">
        <v>10</v>
      </c>
      <c r="C25" s="88" t="s">
        <v>62</v>
      </c>
      <c r="D25" s="16" t="s">
        <v>45</v>
      </c>
      <c r="E25" s="16" t="s">
        <v>46</v>
      </c>
      <c r="F25" s="38">
        <v>5</v>
      </c>
      <c r="G25" s="38">
        <v>2</v>
      </c>
      <c r="H25" s="25">
        <v>3050</v>
      </c>
      <c r="I25" s="25">
        <v>3887</v>
      </c>
      <c r="J25" s="25">
        <v>560</v>
      </c>
      <c r="K25" s="25">
        <v>727</v>
      </c>
      <c r="L25" s="65">
        <f t="shared" si="4"/>
        <v>-21.53331618214561</v>
      </c>
      <c r="M25" s="15">
        <f t="shared" si="0"/>
        <v>1525</v>
      </c>
      <c r="N25" s="38">
        <v>2</v>
      </c>
      <c r="O25" s="23">
        <v>4366</v>
      </c>
      <c r="P25" s="23">
        <v>5821</v>
      </c>
      <c r="Q25" s="25">
        <v>850</v>
      </c>
      <c r="R25" s="25">
        <v>1146</v>
      </c>
      <c r="S25" s="65">
        <f t="shared" si="5"/>
        <v>-24.995705205291188</v>
      </c>
      <c r="T25" s="78">
        <v>17348</v>
      </c>
      <c r="U25" s="15">
        <f t="shared" si="1"/>
        <v>2183</v>
      </c>
      <c r="V25" s="76">
        <f t="shared" si="2"/>
        <v>21714</v>
      </c>
      <c r="W25" s="76">
        <v>3566</v>
      </c>
      <c r="X25" s="77">
        <f t="shared" si="3"/>
        <v>4416</v>
      </c>
    </row>
    <row r="26" spans="1:24" ht="12.75" customHeight="1">
      <c r="A26" s="73">
        <v>13</v>
      </c>
      <c r="B26" s="52">
        <v>12</v>
      </c>
      <c r="C26" s="4" t="s">
        <v>64</v>
      </c>
      <c r="D26" s="16" t="s">
        <v>45</v>
      </c>
      <c r="E26" s="16" t="s">
        <v>46</v>
      </c>
      <c r="F26" s="38">
        <v>3</v>
      </c>
      <c r="G26" s="38">
        <v>4</v>
      </c>
      <c r="H26" s="15">
        <v>1821</v>
      </c>
      <c r="I26" s="15">
        <v>2682</v>
      </c>
      <c r="J26" s="15">
        <v>375</v>
      </c>
      <c r="K26" s="15">
        <v>548</v>
      </c>
      <c r="L26" s="65">
        <f t="shared" si="4"/>
        <v>-32.10290827740492</v>
      </c>
      <c r="M26" s="15">
        <f t="shared" si="0"/>
        <v>455.25</v>
      </c>
      <c r="N26" s="39">
        <v>4</v>
      </c>
      <c r="O26" s="15">
        <v>2973</v>
      </c>
      <c r="P26" s="15">
        <v>4132</v>
      </c>
      <c r="Q26" s="15">
        <v>654</v>
      </c>
      <c r="R26" s="15">
        <v>933</v>
      </c>
      <c r="S26" s="65">
        <f t="shared" si="5"/>
        <v>-28.049370764762827</v>
      </c>
      <c r="T26" s="78">
        <v>11818</v>
      </c>
      <c r="U26" s="15">
        <f t="shared" si="1"/>
        <v>743.25</v>
      </c>
      <c r="V26" s="76">
        <f t="shared" si="2"/>
        <v>14791</v>
      </c>
      <c r="W26" s="76">
        <v>2681</v>
      </c>
      <c r="X26" s="77">
        <f t="shared" si="3"/>
        <v>3335</v>
      </c>
    </row>
    <row r="27" spans="1:24" ht="12.75">
      <c r="A27" s="73">
        <v>14</v>
      </c>
      <c r="B27" s="73">
        <v>13</v>
      </c>
      <c r="C27" s="4" t="s">
        <v>63</v>
      </c>
      <c r="D27" s="16" t="s">
        <v>43</v>
      </c>
      <c r="E27" s="16" t="s">
        <v>44</v>
      </c>
      <c r="F27" s="38">
        <v>4</v>
      </c>
      <c r="G27" s="38">
        <v>5</v>
      </c>
      <c r="H27" s="25">
        <v>2136</v>
      </c>
      <c r="I27" s="25">
        <v>2250</v>
      </c>
      <c r="J27" s="25">
        <v>503</v>
      </c>
      <c r="K27" s="25">
        <v>429</v>
      </c>
      <c r="L27" s="65">
        <f t="shared" si="4"/>
        <v>-5.066666666666663</v>
      </c>
      <c r="M27" s="15">
        <f t="shared" si="0"/>
        <v>427.2</v>
      </c>
      <c r="N27" s="38">
        <v>5</v>
      </c>
      <c r="O27" s="15">
        <v>2946</v>
      </c>
      <c r="P27" s="15">
        <v>3438</v>
      </c>
      <c r="Q27" s="15">
        <v>701</v>
      </c>
      <c r="R27" s="15">
        <v>706</v>
      </c>
      <c r="S27" s="65">
        <f t="shared" si="5"/>
        <v>-14.31064572425828</v>
      </c>
      <c r="T27" s="92">
        <v>26446</v>
      </c>
      <c r="U27" s="15">
        <f t="shared" si="1"/>
        <v>589.2</v>
      </c>
      <c r="V27" s="76">
        <f t="shared" si="2"/>
        <v>29392</v>
      </c>
      <c r="W27" s="78">
        <v>5764</v>
      </c>
      <c r="X27" s="77">
        <f t="shared" si="3"/>
        <v>6465</v>
      </c>
    </row>
    <row r="28" spans="1:24" ht="12.75">
      <c r="A28" s="73">
        <v>15</v>
      </c>
      <c r="B28" s="73" t="s">
        <v>52</v>
      </c>
      <c r="C28" s="4" t="s">
        <v>73</v>
      </c>
      <c r="D28" s="16" t="s">
        <v>45</v>
      </c>
      <c r="E28" s="16" t="s">
        <v>74</v>
      </c>
      <c r="F28" s="38">
        <v>1</v>
      </c>
      <c r="G28" s="38">
        <v>1</v>
      </c>
      <c r="H28" s="25">
        <v>1362</v>
      </c>
      <c r="I28" s="25"/>
      <c r="J28" s="25">
        <v>268</v>
      </c>
      <c r="K28" s="25"/>
      <c r="L28" s="65"/>
      <c r="M28" s="15">
        <f t="shared" si="0"/>
        <v>1362</v>
      </c>
      <c r="N28" s="74">
        <v>1</v>
      </c>
      <c r="O28" s="23">
        <v>2401</v>
      </c>
      <c r="P28" s="23"/>
      <c r="Q28" s="23">
        <v>504</v>
      </c>
      <c r="R28" s="23"/>
      <c r="S28" s="65"/>
      <c r="T28" s="76">
        <v>140</v>
      </c>
      <c r="U28" s="15">
        <f t="shared" si="1"/>
        <v>2401</v>
      </c>
      <c r="V28" s="76">
        <f t="shared" si="2"/>
        <v>2541</v>
      </c>
      <c r="W28" s="78">
        <v>252</v>
      </c>
      <c r="X28" s="77">
        <f t="shared" si="3"/>
        <v>756</v>
      </c>
    </row>
    <row r="29" spans="1:24" ht="12.75">
      <c r="A29" s="73">
        <v>16</v>
      </c>
      <c r="B29" s="73">
        <v>15</v>
      </c>
      <c r="C29" s="4" t="s">
        <v>68</v>
      </c>
      <c r="D29" s="16" t="s">
        <v>45</v>
      </c>
      <c r="E29" s="16" t="s">
        <v>46</v>
      </c>
      <c r="F29" s="38">
        <v>2</v>
      </c>
      <c r="G29" s="38">
        <v>2</v>
      </c>
      <c r="H29" s="25">
        <v>1461</v>
      </c>
      <c r="I29" s="25">
        <v>1458</v>
      </c>
      <c r="J29" s="25">
        <v>270</v>
      </c>
      <c r="K29" s="25">
        <v>300</v>
      </c>
      <c r="L29" s="65">
        <f>(H29/I29*100)-100</f>
        <v>0.20576131687242594</v>
      </c>
      <c r="M29" s="15">
        <f t="shared" si="0"/>
        <v>730.5</v>
      </c>
      <c r="N29" s="74">
        <v>2</v>
      </c>
      <c r="O29" s="23">
        <v>2225</v>
      </c>
      <c r="P29" s="23">
        <v>2348</v>
      </c>
      <c r="Q29" s="23">
        <v>476</v>
      </c>
      <c r="R29" s="23">
        <v>522</v>
      </c>
      <c r="S29" s="65">
        <f>(O29/P29*100)-100</f>
        <v>-5.238500851788757</v>
      </c>
      <c r="T29" s="76">
        <v>3502</v>
      </c>
      <c r="U29" s="15">
        <f t="shared" si="1"/>
        <v>1112.5</v>
      </c>
      <c r="V29" s="76">
        <f t="shared" si="2"/>
        <v>5727</v>
      </c>
      <c r="W29" s="76">
        <v>814</v>
      </c>
      <c r="X29" s="77">
        <f t="shared" si="3"/>
        <v>1290</v>
      </c>
    </row>
    <row r="30" spans="1:24" ht="12.75">
      <c r="A30" s="73">
        <v>17</v>
      </c>
      <c r="B30" s="73" t="s">
        <v>76</v>
      </c>
      <c r="C30" s="4" t="s">
        <v>77</v>
      </c>
      <c r="D30" s="16" t="s">
        <v>45</v>
      </c>
      <c r="E30" s="16" t="s">
        <v>44</v>
      </c>
      <c r="F30" s="38">
        <v>5</v>
      </c>
      <c r="G30" s="38">
        <v>2</v>
      </c>
      <c r="H30" s="15">
        <v>1393</v>
      </c>
      <c r="I30" s="15">
        <v>374</v>
      </c>
      <c r="J30" s="25">
        <v>332</v>
      </c>
      <c r="K30" s="25">
        <v>79</v>
      </c>
      <c r="L30" s="65"/>
      <c r="M30" s="15">
        <f t="shared" si="0"/>
        <v>696.5</v>
      </c>
      <c r="N30" s="39">
        <v>2</v>
      </c>
      <c r="O30" s="15">
        <v>2053</v>
      </c>
      <c r="P30" s="15">
        <v>597</v>
      </c>
      <c r="Q30" s="15">
        <v>490</v>
      </c>
      <c r="R30" s="15">
        <v>128</v>
      </c>
      <c r="S30" s="65"/>
      <c r="T30" s="76">
        <v>27339</v>
      </c>
      <c r="U30" s="15">
        <f t="shared" si="1"/>
        <v>1026.5</v>
      </c>
      <c r="V30" s="76">
        <f t="shared" si="2"/>
        <v>29392</v>
      </c>
      <c r="W30" s="76">
        <v>5975</v>
      </c>
      <c r="X30" s="77">
        <f t="shared" si="3"/>
        <v>6465</v>
      </c>
    </row>
    <row r="31" spans="1:24" ht="12.75">
      <c r="A31" s="73">
        <v>18</v>
      </c>
      <c r="B31" s="73">
        <v>17</v>
      </c>
      <c r="C31" s="4" t="s">
        <v>56</v>
      </c>
      <c r="D31" s="16" t="s">
        <v>49</v>
      </c>
      <c r="E31" s="16" t="s">
        <v>50</v>
      </c>
      <c r="F31" s="38">
        <v>9</v>
      </c>
      <c r="G31" s="38">
        <v>9</v>
      </c>
      <c r="H31" s="25">
        <v>1627</v>
      </c>
      <c r="I31" s="25">
        <v>1449</v>
      </c>
      <c r="J31" s="76">
        <v>343</v>
      </c>
      <c r="K31" s="76">
        <v>352</v>
      </c>
      <c r="L31" s="65">
        <f>(H31/I31*100)-100</f>
        <v>12.284334023464453</v>
      </c>
      <c r="M31" s="15">
        <f t="shared" si="0"/>
        <v>180.77777777777777</v>
      </c>
      <c r="N31" s="39">
        <v>9</v>
      </c>
      <c r="O31" s="15">
        <v>1851</v>
      </c>
      <c r="P31" s="15">
        <v>1655</v>
      </c>
      <c r="Q31" s="15">
        <v>397</v>
      </c>
      <c r="R31" s="15">
        <v>399</v>
      </c>
      <c r="S31" s="65">
        <f>(O31/P31*100)-100</f>
        <v>11.842900302114813</v>
      </c>
      <c r="T31" s="83">
        <v>85254</v>
      </c>
      <c r="U31" s="15">
        <f t="shared" si="1"/>
        <v>205.66666666666666</v>
      </c>
      <c r="V31" s="76">
        <f t="shared" si="2"/>
        <v>87105</v>
      </c>
      <c r="W31" s="76">
        <v>21165</v>
      </c>
      <c r="X31" s="77">
        <f t="shared" si="3"/>
        <v>21562</v>
      </c>
    </row>
    <row r="32" spans="1:24" ht="12.75">
      <c r="A32" s="73">
        <v>19</v>
      </c>
      <c r="B32" s="51" t="s">
        <v>52</v>
      </c>
      <c r="C32" s="4" t="s">
        <v>75</v>
      </c>
      <c r="D32" s="16" t="s">
        <v>45</v>
      </c>
      <c r="E32" s="16" t="s">
        <v>42</v>
      </c>
      <c r="F32" s="38">
        <v>1</v>
      </c>
      <c r="G32" s="38">
        <v>1</v>
      </c>
      <c r="H32" s="15">
        <v>773</v>
      </c>
      <c r="I32" s="15"/>
      <c r="J32" s="15">
        <v>143</v>
      </c>
      <c r="K32" s="15"/>
      <c r="L32" s="65"/>
      <c r="M32" s="15">
        <f t="shared" si="0"/>
        <v>773</v>
      </c>
      <c r="N32" s="74">
        <v>1</v>
      </c>
      <c r="O32" s="15">
        <v>1711</v>
      </c>
      <c r="P32" s="15"/>
      <c r="Q32" s="15">
        <v>335</v>
      </c>
      <c r="R32" s="15"/>
      <c r="S32" s="65"/>
      <c r="T32" s="83">
        <v>4027</v>
      </c>
      <c r="U32" s="15">
        <f t="shared" si="1"/>
        <v>1711</v>
      </c>
      <c r="V32" s="76">
        <f t="shared" si="2"/>
        <v>5738</v>
      </c>
      <c r="W32" s="76">
        <v>981</v>
      </c>
      <c r="X32" s="77">
        <f t="shared" si="3"/>
        <v>1316</v>
      </c>
    </row>
    <row r="33" spans="1:24" ht="13.5" thickBot="1">
      <c r="A33" s="51">
        <v>20</v>
      </c>
      <c r="B33" s="73">
        <v>14</v>
      </c>
      <c r="C33" s="4" t="s">
        <v>69</v>
      </c>
      <c r="D33" s="16" t="s">
        <v>49</v>
      </c>
      <c r="E33" s="16" t="s">
        <v>50</v>
      </c>
      <c r="F33" s="38">
        <v>2</v>
      </c>
      <c r="G33" s="38">
        <v>2</v>
      </c>
      <c r="H33" s="15">
        <v>1034</v>
      </c>
      <c r="I33" s="15">
        <v>1559</v>
      </c>
      <c r="J33" s="15">
        <v>208</v>
      </c>
      <c r="K33" s="15">
        <v>317</v>
      </c>
      <c r="L33" s="65">
        <f>(H33/I33*100)-100</f>
        <v>-33.675432969852466</v>
      </c>
      <c r="M33" s="15">
        <f t="shared" si="0"/>
        <v>517</v>
      </c>
      <c r="N33" s="74">
        <v>2</v>
      </c>
      <c r="O33" s="15">
        <v>1508</v>
      </c>
      <c r="P33" s="15">
        <v>2683</v>
      </c>
      <c r="Q33" s="15">
        <v>324</v>
      </c>
      <c r="R33" s="15">
        <v>577</v>
      </c>
      <c r="S33" s="65">
        <f>(O33/P33*100)-100</f>
        <v>-43.794260156541185</v>
      </c>
      <c r="T33" s="83">
        <v>2683</v>
      </c>
      <c r="U33" s="15">
        <f t="shared" si="1"/>
        <v>754</v>
      </c>
      <c r="V33" s="76">
        <f t="shared" si="2"/>
        <v>4191</v>
      </c>
      <c r="W33" s="76">
        <v>577</v>
      </c>
      <c r="X33" s="77">
        <f t="shared" si="3"/>
        <v>901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128</v>
      </c>
      <c r="H34" s="32">
        <f>SUM(H14:H33)</f>
        <v>111738</v>
      </c>
      <c r="I34" s="32">
        <v>127934</v>
      </c>
      <c r="J34" s="32">
        <f>SUM(J14:J33)</f>
        <v>22785</v>
      </c>
      <c r="K34" s="32">
        <v>26538</v>
      </c>
      <c r="L34" s="69">
        <f>(H34/I34*100)-100</f>
        <v>-12.6596526333891</v>
      </c>
      <c r="M34" s="33">
        <f t="shared" si="0"/>
        <v>872.953125</v>
      </c>
      <c r="N34" s="35">
        <f>SUM(N14:N33)</f>
        <v>128</v>
      </c>
      <c r="O34" s="32">
        <f>SUM(O14:O33)</f>
        <v>152446</v>
      </c>
      <c r="P34" s="32">
        <v>174852</v>
      </c>
      <c r="Q34" s="32">
        <f>SUM(Q14:Q33)</f>
        <v>32950</v>
      </c>
      <c r="R34" s="32">
        <v>38490</v>
      </c>
      <c r="S34" s="69">
        <f>(O34/P34*100)-100</f>
        <v>-12.814265779058871</v>
      </c>
      <c r="T34" s="79">
        <f>SUM(T14:T33)</f>
        <v>2394561</v>
      </c>
      <c r="U34" s="33">
        <f t="shared" si="1"/>
        <v>1190.984375</v>
      </c>
      <c r="V34" s="81">
        <f>SUM(V14:V33)</f>
        <v>2547007</v>
      </c>
      <c r="W34" s="80">
        <f>SUM(W14:W33)</f>
        <v>498107</v>
      </c>
      <c r="X34" s="36">
        <f>SUM(X14:X33)</f>
        <v>531057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19 -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0.7497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18 -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40262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SHUTTER ISLAND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5</v>
      </c>
      <c r="H14" s="15">
        <f>'WEEKLY COMPETITIVE REPORT'!H14/X4</f>
        <v>31413.898892890487</v>
      </c>
      <c r="I14" s="15">
        <f>'WEEKLY COMPETITIVE REPORT'!I14/X4</f>
        <v>35879.685207416296</v>
      </c>
      <c r="J14" s="23">
        <f>'WEEKLY COMPETITIVE REPORT'!J14</f>
        <v>4662</v>
      </c>
      <c r="K14" s="23">
        <f>'WEEKLY COMPETITIVE REPORT'!K14</f>
        <v>5451</v>
      </c>
      <c r="L14" s="65">
        <f>'WEEKLY COMPETITIVE REPORT'!L14</f>
        <v>-12.446559351648759</v>
      </c>
      <c r="M14" s="15">
        <f aca="true" t="shared" si="0" ref="M14:M20">H14/G14</f>
        <v>6282.779778578098</v>
      </c>
      <c r="N14" s="38">
        <f>'WEEKLY COMPETITIVE REPORT'!N14</f>
        <v>5</v>
      </c>
      <c r="O14" s="15">
        <f>'WEEKLY COMPETITIVE REPORT'!O14/X4</f>
        <v>45074.02961184474</v>
      </c>
      <c r="P14" s="15">
        <f>'WEEKLY COMPETITIVE REPORT'!P14/X4</f>
        <v>53692.143524076295</v>
      </c>
      <c r="Q14" s="23">
        <f>'WEEKLY COMPETITIVE REPORT'!Q14</f>
        <v>7231</v>
      </c>
      <c r="R14" s="23">
        <f>'WEEKLY COMPETITIVE REPORT'!R14</f>
        <v>8735</v>
      </c>
      <c r="S14" s="65">
        <f>'WEEKLY COMPETITIVE REPORT'!S14</f>
        <v>-16.05097756688943</v>
      </c>
      <c r="T14" s="15">
        <f>'WEEKLY COMPETITIVE REPORT'!T14/X4</f>
        <v>56862.74509803921</v>
      </c>
      <c r="U14" s="15">
        <f aca="true" t="shared" si="1" ref="U14:U20">O14/N14</f>
        <v>9014.805922368947</v>
      </c>
      <c r="V14" s="26">
        <f aca="true" t="shared" si="2" ref="V14:V20">O14+T14</f>
        <v>101936.77470988395</v>
      </c>
      <c r="W14" s="23">
        <f>'WEEKLY COMPETITIVE REPORT'!W14</f>
        <v>9453</v>
      </c>
      <c r="X14" s="57">
        <f>'WEEKLY COMPETITIVE REPORT'!X14</f>
        <v>16684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ALICE IN WONDERLAND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3</v>
      </c>
      <c r="G15" s="38">
        <f>'WEEKLY COMPETITIVE REPORT'!G15</f>
        <v>8</v>
      </c>
      <c r="H15" s="15">
        <f>'WEEKLY COMPETITIVE REPORT'!H15/X4</f>
        <v>20024.009603841536</v>
      </c>
      <c r="I15" s="15">
        <f>'WEEKLY COMPETITIVE REPORT'!I15/X4</f>
        <v>23426.704014939307</v>
      </c>
      <c r="J15" s="23">
        <f>'WEEKLY COMPETITIVE REPORT'!J15</f>
        <v>2860</v>
      </c>
      <c r="K15" s="23">
        <f>'WEEKLY COMPETITIVE REPORT'!K15</f>
        <v>3306</v>
      </c>
      <c r="L15" s="65">
        <f>'WEEKLY COMPETITIVE REPORT'!L15</f>
        <v>-14.524853384957012</v>
      </c>
      <c r="M15" s="15">
        <f t="shared" si="0"/>
        <v>2503.001200480192</v>
      </c>
      <c r="N15" s="38">
        <f>'WEEKLY COMPETITIVE REPORT'!N15</f>
        <v>8</v>
      </c>
      <c r="O15" s="15">
        <f>'WEEKLY COMPETITIVE REPORT'!O15/X4</f>
        <v>25989.062291583297</v>
      </c>
      <c r="P15" s="15">
        <f>'WEEKLY COMPETITIVE REPORT'!P15/X4</f>
        <v>29985.32746431906</v>
      </c>
      <c r="Q15" s="23">
        <f>'WEEKLY COMPETITIVE REPORT'!Q15</f>
        <v>3906</v>
      </c>
      <c r="R15" s="23">
        <f>'WEEKLY COMPETITIVE REPORT'!R15</f>
        <v>4465</v>
      </c>
      <c r="S15" s="65">
        <f>'WEEKLY COMPETITIVE REPORT'!S15</f>
        <v>-13.32740213523131</v>
      </c>
      <c r="T15" s="15">
        <f>'WEEKLY COMPETITIVE REPORT'!T15/X4</f>
        <v>59697.21221822062</v>
      </c>
      <c r="U15" s="15">
        <f t="shared" si="1"/>
        <v>3248.632786447912</v>
      </c>
      <c r="V15" s="26">
        <f t="shared" si="2"/>
        <v>85686.27450980392</v>
      </c>
      <c r="W15" s="23">
        <f>'WEEKLY COMPETITIVE REPORT'!W15</f>
        <v>8932</v>
      </c>
      <c r="X15" s="57">
        <f>'WEEKLY COMPETITIVE REPORT'!X15</f>
        <v>12838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LEAP YEAR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3</v>
      </c>
      <c r="G16" s="38">
        <f>'WEEKLY COMPETITIVE REPORT'!G16</f>
        <v>8</v>
      </c>
      <c r="H16" s="15">
        <f>'WEEKLY COMPETITIVE REPORT'!H16/X4</f>
        <v>17021.475256769372</v>
      </c>
      <c r="I16" s="15">
        <f>'WEEKLY COMPETITIVE REPORT'!I16/X4</f>
        <v>26335.867680405496</v>
      </c>
      <c r="J16" s="23">
        <f>'WEEKLY COMPETITIVE REPORT'!J16</f>
        <v>2715</v>
      </c>
      <c r="K16" s="23">
        <f>'WEEKLY COMPETITIVE REPORT'!K16</f>
        <v>4210</v>
      </c>
      <c r="L16" s="65">
        <f>'WEEKLY COMPETITIVE REPORT'!L16</f>
        <v>-35.36770664505673</v>
      </c>
      <c r="M16" s="15">
        <f t="shared" si="0"/>
        <v>2127.6844070961715</v>
      </c>
      <c r="N16" s="38">
        <f>'WEEKLY COMPETITIVE REPORT'!N16</f>
        <v>8</v>
      </c>
      <c r="O16" s="15">
        <f>'WEEKLY COMPETITIVE REPORT'!O16/X4</f>
        <v>23282.646391890088</v>
      </c>
      <c r="P16" s="15">
        <f>'WEEKLY COMPETITIVE REPORT'!P16/X4</f>
        <v>35886.35454181673</v>
      </c>
      <c r="Q16" s="23">
        <f>'WEEKLY COMPETITIVE REPORT'!Q16</f>
        <v>4000</v>
      </c>
      <c r="R16" s="23">
        <f>'WEEKLY COMPETITIVE REPORT'!R16</f>
        <v>6112</v>
      </c>
      <c r="S16" s="65">
        <f>'WEEKLY COMPETITIVE REPORT'!S16</f>
        <v>-35.1211715730003</v>
      </c>
      <c r="T16" s="15">
        <f>'WEEKLY COMPETITIVE REPORT'!T16/X4</f>
        <v>86417.2335600907</v>
      </c>
      <c r="U16" s="15">
        <f t="shared" si="1"/>
        <v>2910.330798986261</v>
      </c>
      <c r="V16" s="26">
        <f t="shared" si="2"/>
        <v>109699.87995198078</v>
      </c>
      <c r="W16" s="23">
        <f>'WEEKLY COMPETITIVE REPORT'!W16</f>
        <v>14884</v>
      </c>
      <c r="X16" s="57">
        <f>'WEEKLY COMPETITIVE REPORT'!X16</f>
        <v>18884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GREEN ZONE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6</v>
      </c>
      <c r="H17" s="15">
        <f>'WEEKLY COMPETITIVE REPORT'!H17/X4</f>
        <v>12807.789782579697</v>
      </c>
      <c r="I17" s="15">
        <f>'WEEKLY COMPETITIVE REPORT'!I17/X4</f>
        <v>0</v>
      </c>
      <c r="J17" s="23">
        <f>'WEEKLY COMPETITIVE REPORT'!J17</f>
        <v>2014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2134.6316304299494</v>
      </c>
      <c r="N17" s="38">
        <f>'WEEKLY COMPETITIVE REPORT'!N17</f>
        <v>6</v>
      </c>
      <c r="O17" s="15">
        <f>'WEEKLY COMPETITIVE REPORT'!O17/X4</f>
        <v>17988.528744831267</v>
      </c>
      <c r="P17" s="15">
        <f>'WEEKLY COMPETITIVE REPORT'!P17/X4</f>
        <v>0</v>
      </c>
      <c r="Q17" s="23">
        <f>'WEEKLY COMPETITIVE REPORT'!Q17</f>
        <v>3047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1377.8844871281844</v>
      </c>
      <c r="U17" s="15">
        <f t="shared" si="1"/>
        <v>2998.0881241385446</v>
      </c>
      <c r="V17" s="26">
        <f t="shared" si="2"/>
        <v>19366.41323195945</v>
      </c>
      <c r="W17" s="23">
        <f>'WEEKLY COMPETITIVE REPORT'!W17</f>
        <v>300</v>
      </c>
      <c r="X17" s="57">
        <f>'WEEKLY COMPETITIVE REPORT'!X17</f>
        <v>3347</v>
      </c>
    </row>
    <row r="18" spans="1:24" ht="13.5" customHeight="1">
      <c r="A18" s="51">
        <v>5</v>
      </c>
      <c r="B18" s="4">
        <f>'WEEKLY COMPETITIVE REPORT'!B18</f>
        <v>8</v>
      </c>
      <c r="C18" s="4" t="str">
        <f>'WEEKLY COMPETITIVE REPORT'!C18</f>
        <v>AVATAR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14</v>
      </c>
      <c r="G18" s="38">
        <f>'WEEKLY COMPETITIVE REPORT'!G18</f>
        <v>18</v>
      </c>
      <c r="H18" s="15">
        <f>'WEEKLY COMPETITIVE REPORT'!H18/X4</f>
        <v>8606.10911031079</v>
      </c>
      <c r="I18" s="15">
        <f>'WEEKLY COMPETITIVE REPORT'!I18/X4</f>
        <v>7629.718554088302</v>
      </c>
      <c r="J18" s="23">
        <f>'WEEKLY COMPETITIVE REPORT'!J18</f>
        <v>1107</v>
      </c>
      <c r="K18" s="23">
        <f>'WEEKLY COMPETITIVE REPORT'!K18</f>
        <v>1010</v>
      </c>
      <c r="L18" s="65">
        <f>'WEEKLY COMPETITIVE REPORT'!L18</f>
        <v>12.7972027972028</v>
      </c>
      <c r="M18" s="15">
        <f t="shared" si="0"/>
        <v>478.11717279504387</v>
      </c>
      <c r="N18" s="38">
        <f>'WEEKLY COMPETITIVE REPORT'!N18</f>
        <v>18</v>
      </c>
      <c r="O18" s="15">
        <f>'WEEKLY COMPETITIVE REPORT'!O18/X4</f>
        <v>11077.764439108976</v>
      </c>
      <c r="P18" s="15">
        <f>'WEEKLY COMPETITIVE REPORT'!P18/X4</f>
        <v>9706.549286381218</v>
      </c>
      <c r="Q18" s="23">
        <f>'WEEKLY COMPETITIVE REPORT'!Q18</f>
        <v>1484</v>
      </c>
      <c r="R18" s="23">
        <f>'WEEKLY COMPETITIVE REPORT'!R18</f>
        <v>1356</v>
      </c>
      <c r="S18" s="65">
        <f>'WEEKLY COMPETITIVE REPORT'!S18</f>
        <v>14.126700563418979</v>
      </c>
      <c r="T18" s="15">
        <f>'WEEKLY COMPETITIVE REPORT'!T18/X4</f>
        <v>1764711.2178204614</v>
      </c>
      <c r="U18" s="15">
        <f t="shared" si="1"/>
        <v>615.4313577282765</v>
      </c>
      <c r="V18" s="26">
        <f t="shared" si="2"/>
        <v>1775788.9822595704</v>
      </c>
      <c r="W18" s="23">
        <f>'WEEKLY COMPETITIVE REPORT'!W18</f>
        <v>249805</v>
      </c>
      <c r="X18" s="57">
        <f>'WEEKLY COMPETITIVE REPORT'!X18</f>
        <v>251289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ALVIN AND THE CHIPMUNKS 2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8</v>
      </c>
      <c r="G19" s="38">
        <f>'WEEKLY COMPETITIVE REPORT'!G19</f>
        <v>13</v>
      </c>
      <c r="H19" s="15">
        <f>'WEEKLY COMPETITIVE REPORT'!H19/X4</f>
        <v>8059.22368947579</v>
      </c>
      <c r="I19" s="15">
        <f>'WEEKLY COMPETITIVE REPORT'!I19/X4</f>
        <v>11608.643457382952</v>
      </c>
      <c r="J19" s="23">
        <f>'WEEKLY COMPETITIVE REPORT'!J19</f>
        <v>1446</v>
      </c>
      <c r="K19" s="23">
        <f>'WEEKLY COMPETITIVE REPORT'!K19</f>
        <v>2167</v>
      </c>
      <c r="L19" s="65">
        <f>'WEEKLY COMPETITIVE REPORT'!L19</f>
        <v>-30.575663564288178</v>
      </c>
      <c r="M19" s="15">
        <f t="shared" si="0"/>
        <v>619.94028380583</v>
      </c>
      <c r="N19" s="38">
        <f>'WEEKLY COMPETITIVE REPORT'!N19</f>
        <v>13</v>
      </c>
      <c r="O19" s="15">
        <f>'WEEKLY COMPETITIVE REPORT'!O19/X4</f>
        <v>10094.704548486061</v>
      </c>
      <c r="P19" s="15">
        <f>'WEEKLY COMPETITIVE REPORT'!P19/X4</f>
        <v>16341.203147925837</v>
      </c>
      <c r="Q19" s="23">
        <f>'WEEKLY COMPETITIVE REPORT'!Q19</f>
        <v>1846</v>
      </c>
      <c r="R19" s="23">
        <f>'WEEKLY COMPETITIVE REPORT'!R19</f>
        <v>3401</v>
      </c>
      <c r="S19" s="65">
        <f>'WEEKLY COMPETITIVE REPORT'!S19</f>
        <v>-38.22545098359318</v>
      </c>
      <c r="T19" s="15">
        <f>'WEEKLY COMPETITIVE REPORT'!T19/X4</f>
        <v>544104.3083900226</v>
      </c>
      <c r="U19" s="15">
        <f t="shared" si="1"/>
        <v>776.5157344989277</v>
      </c>
      <c r="V19" s="26">
        <f t="shared" si="2"/>
        <v>554199.0129385086</v>
      </c>
      <c r="W19" s="23">
        <f>'WEEKLY COMPETITIVE REPORT'!W19</f>
        <v>98575</v>
      </c>
      <c r="X19" s="57">
        <f>'WEEKLY COMPETITIVE REPORT'!X19</f>
        <v>100421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PERCY JACKSON AND THE OLYMPIANS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2</v>
      </c>
      <c r="G20" s="38">
        <f>'WEEKLY COMPETITIVE REPORT'!G20</f>
        <v>8</v>
      </c>
      <c r="H20" s="15">
        <f>'WEEKLY COMPETITIVE REPORT'!H20/X4</f>
        <v>7913.832199546485</v>
      </c>
      <c r="I20" s="15">
        <f>'WEEKLY COMPETITIVE REPORT'!I20/X4</f>
        <v>12120.848339335735</v>
      </c>
      <c r="J20" s="23">
        <f>'WEEKLY COMPETITIVE REPORT'!J20</f>
        <v>1274</v>
      </c>
      <c r="K20" s="23">
        <f>'WEEKLY COMPETITIVE REPORT'!K20</f>
        <v>1967</v>
      </c>
      <c r="L20" s="65">
        <f>'WEEKLY COMPETITIVE REPORT'!L20</f>
        <v>-34.7089248376802</v>
      </c>
      <c r="M20" s="15">
        <f t="shared" si="0"/>
        <v>989.2290249433106</v>
      </c>
      <c r="N20" s="38">
        <f>'WEEKLY COMPETITIVE REPORT'!N20</f>
        <v>8</v>
      </c>
      <c r="O20" s="15">
        <f>'WEEKLY COMPETITIVE REPORT'!O20/X4</f>
        <v>9769.241029745232</v>
      </c>
      <c r="P20" s="15">
        <f>'WEEKLY COMPETITIVE REPORT'!P20/X4</f>
        <v>14996.665332799786</v>
      </c>
      <c r="Q20" s="23">
        <f>'WEEKLY COMPETITIVE REPORT'!Q20</f>
        <v>1643</v>
      </c>
      <c r="R20" s="23">
        <f>'WEEKLY COMPETITIVE REPORT'!R20</f>
        <v>2539</v>
      </c>
      <c r="S20" s="65">
        <f>'WEEKLY COMPETITIVE REPORT'!S20</f>
        <v>-34.85724450769368</v>
      </c>
      <c r="T20" s="15">
        <f>'WEEKLY COMPETITIVE REPORT'!T20/X4</f>
        <v>14996.665332799786</v>
      </c>
      <c r="U20" s="15">
        <f t="shared" si="1"/>
        <v>1221.155128718154</v>
      </c>
      <c r="V20" s="26">
        <f t="shared" si="2"/>
        <v>24765.906362545018</v>
      </c>
      <c r="W20" s="23">
        <f>'WEEKLY COMPETITIVE REPORT'!W20</f>
        <v>2539</v>
      </c>
      <c r="X20" s="57">
        <f>'WEEKLY COMPETITIVE REPORT'!X20</f>
        <v>4182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LAW ABIDING CITIZEN</v>
      </c>
      <c r="D21" s="4" t="str">
        <f>'WEEKLY COMPETITIVE REPORT'!D21</f>
        <v>INDEP</v>
      </c>
      <c r="E21" s="4" t="str">
        <f>'WEEKLY COMPETITIVE REPORT'!E21</f>
        <v>Blitz</v>
      </c>
      <c r="F21" s="38">
        <f>'WEEKLY COMPETITIVE REPORT'!F21</f>
        <v>3</v>
      </c>
      <c r="G21" s="38">
        <f>'WEEKLY COMPETITIVE REPORT'!G21</f>
        <v>5</v>
      </c>
      <c r="H21" s="15">
        <f>'WEEKLY COMPETITIVE REPORT'!H21/X4</f>
        <v>6918.767507002801</v>
      </c>
      <c r="I21" s="15">
        <f>'WEEKLY COMPETITIVE REPORT'!I21/X4</f>
        <v>6834.733893557423</v>
      </c>
      <c r="J21" s="23">
        <f>'WEEKLY COMPETITIVE REPORT'!J21</f>
        <v>1088</v>
      </c>
      <c r="K21" s="23">
        <f>'WEEKLY COMPETITIVE REPORT'!K21</f>
        <v>1069</v>
      </c>
      <c r="L21" s="65">
        <f>'WEEKLY COMPETITIVE REPORT'!L21</f>
        <v>1.2295081967213122</v>
      </c>
      <c r="M21" s="15">
        <f aca="true" t="shared" si="3" ref="M21:M33">H21/G21</f>
        <v>1383.7535014005603</v>
      </c>
      <c r="N21" s="38">
        <f>'WEEKLY COMPETITIVE REPORT'!N21</f>
        <v>5</v>
      </c>
      <c r="O21" s="15">
        <f>'WEEKLY COMPETITIVE REPORT'!O21/X4</f>
        <v>9403.76150460184</v>
      </c>
      <c r="P21" s="15">
        <f>'WEEKLY COMPETITIVE REPORT'!P21/X4</f>
        <v>8938.241963452047</v>
      </c>
      <c r="Q21" s="23">
        <f>'WEEKLY COMPETITIVE REPORT'!Q21</f>
        <v>1605</v>
      </c>
      <c r="R21" s="23">
        <f>'WEEKLY COMPETITIVE REPORT'!R21</f>
        <v>1455</v>
      </c>
      <c r="S21" s="65">
        <f>'WEEKLY COMPETITIVE REPORT'!S21</f>
        <v>5.208177883897932</v>
      </c>
      <c r="T21" s="15">
        <f>'WEEKLY COMPETITIVE REPORT'!T21/X4</f>
        <v>29621.181806055753</v>
      </c>
      <c r="U21" s="15">
        <f aca="true" t="shared" si="4" ref="U21:U33">O21/N21</f>
        <v>1880.752300920368</v>
      </c>
      <c r="V21" s="26">
        <f aca="true" t="shared" si="5" ref="V21:V33">O21+T21</f>
        <v>39024.94331065759</v>
      </c>
      <c r="W21" s="23">
        <f>'WEEKLY COMPETITIVE REPORT'!W21</f>
        <v>4856</v>
      </c>
      <c r="X21" s="57">
        <f>'WEEKLY COMPETITIVE REPORT'!X21</f>
        <v>6461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VALENTINE'S DAY</v>
      </c>
      <c r="D22" s="4" t="str">
        <f>'WEEKLY COMPETITIVE REPORT'!D22</f>
        <v>WB</v>
      </c>
      <c r="E22" s="4" t="str">
        <f>'WEEKLY COMPETITIVE REPORT'!E22</f>
        <v>Blitz</v>
      </c>
      <c r="F22" s="38">
        <f>'WEEKLY COMPETITIVE REPORT'!F22</f>
        <v>5</v>
      </c>
      <c r="G22" s="38">
        <f>'WEEKLY COMPETITIVE REPORT'!G22</f>
        <v>9</v>
      </c>
      <c r="H22" s="15">
        <f>'WEEKLY COMPETITIVE REPORT'!H22/X4</f>
        <v>6981.459250366813</v>
      </c>
      <c r="I22" s="15">
        <f>'WEEKLY COMPETITIVE REPORT'!I22/X4</f>
        <v>10596.238495398158</v>
      </c>
      <c r="J22" s="23">
        <f>'WEEKLY COMPETITIVE REPORT'!J22</f>
        <v>1068</v>
      </c>
      <c r="K22" s="23">
        <f>'WEEKLY COMPETITIVE REPORT'!K22</f>
        <v>1643</v>
      </c>
      <c r="L22" s="65">
        <f>'WEEKLY COMPETITIVE REPORT'!L22</f>
        <v>-34.11379657603223</v>
      </c>
      <c r="M22" s="15">
        <f t="shared" si="3"/>
        <v>775.7176944852014</v>
      </c>
      <c r="N22" s="38">
        <f>'WEEKLY COMPETITIVE REPORT'!N22</f>
        <v>9</v>
      </c>
      <c r="O22" s="15">
        <f>'WEEKLY COMPETITIVE REPORT'!O22/X4</f>
        <v>9319.727891156463</v>
      </c>
      <c r="P22" s="15">
        <f>'WEEKLY COMPETITIVE REPORT'!P22/X4</f>
        <v>13605.442176870747</v>
      </c>
      <c r="Q22" s="23">
        <f>'WEEKLY COMPETITIVE REPORT'!Q22</f>
        <v>1495</v>
      </c>
      <c r="R22" s="23">
        <f>'WEEKLY COMPETITIVE REPORT'!R22</f>
        <v>2196</v>
      </c>
      <c r="S22" s="65">
        <f>'WEEKLY COMPETITIVE REPORT'!S22</f>
        <v>-31.5</v>
      </c>
      <c r="T22" s="15">
        <f>'WEEKLY COMPETITIVE REPORT'!T22/X4</f>
        <v>222543.6841403228</v>
      </c>
      <c r="U22" s="15">
        <f t="shared" si="4"/>
        <v>1035.525321239607</v>
      </c>
      <c r="V22" s="26">
        <f t="shared" si="5"/>
        <v>231863.41203147924</v>
      </c>
      <c r="W22" s="23">
        <f>'WEEKLY COMPETITIVE REPORT'!W22</f>
        <v>36892</v>
      </c>
      <c r="X22" s="57">
        <f>'WEEKLY COMPETITIVE REPORT'!X22</f>
        <v>38387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THE WOLFMAN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5</v>
      </c>
      <c r="G23" s="38">
        <f>'WEEKLY COMPETITIVE REPORT'!G23</f>
        <v>7</v>
      </c>
      <c r="H23" s="15">
        <f>'WEEKLY COMPETITIVE REPORT'!H23/X4</f>
        <v>4685.8743497398955</v>
      </c>
      <c r="I23" s="15">
        <f>'WEEKLY COMPETITIVE REPORT'!I23/X4</f>
        <v>8192.610377484327</v>
      </c>
      <c r="J23" s="23">
        <f>'WEEKLY COMPETITIVE REPORT'!J23</f>
        <v>756</v>
      </c>
      <c r="K23" s="23">
        <f>'WEEKLY COMPETITIVE REPORT'!K23</f>
        <v>1380</v>
      </c>
      <c r="L23" s="65">
        <f>'WEEKLY COMPETITIVE REPORT'!L23</f>
        <v>-42.80364702051449</v>
      </c>
      <c r="M23" s="15">
        <f t="shared" si="3"/>
        <v>669.4106213914137</v>
      </c>
      <c r="N23" s="38">
        <f>'WEEKLY COMPETITIVE REPORT'!N23</f>
        <v>7</v>
      </c>
      <c r="O23" s="15">
        <f>'WEEKLY COMPETITIVE REPORT'!O23/X4</f>
        <v>5993.063892223556</v>
      </c>
      <c r="P23" s="15">
        <f>'WEEKLY COMPETITIVE REPORT'!P23/X4</f>
        <v>10504.201680672268</v>
      </c>
      <c r="Q23" s="23">
        <f>'WEEKLY COMPETITIVE REPORT'!Q23</f>
        <v>999</v>
      </c>
      <c r="R23" s="23">
        <f>'WEEKLY COMPETITIVE REPORT'!R23</f>
        <v>1839</v>
      </c>
      <c r="S23" s="65">
        <f>'WEEKLY COMPETITIVE REPORT'!S23</f>
        <v>-42.94603174603174</v>
      </c>
      <c r="T23" s="15">
        <f>'WEEKLY COMPETITIVE REPORT'!T23/X4</f>
        <v>114114.97932506335</v>
      </c>
      <c r="U23" s="15">
        <f t="shared" si="4"/>
        <v>856.1519846033651</v>
      </c>
      <c r="V23" s="26">
        <f t="shared" si="5"/>
        <v>120108.0432172869</v>
      </c>
      <c r="W23" s="23">
        <f>'WEEKLY COMPETITIVE REPORT'!W23</f>
        <v>19549</v>
      </c>
      <c r="X23" s="57">
        <f>'WEEKLY COMPETITIVE REPORT'!X23</f>
        <v>20548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CLOUDY WITH A CHANCE OF MEATBALLS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6</v>
      </c>
      <c r="G24" s="38">
        <f>'WEEKLY COMPETITIVE REPORT'!G24</f>
        <v>13</v>
      </c>
      <c r="H24" s="15">
        <f>'WEEKLY COMPETITIVE REPORT'!H24/X4</f>
        <v>5060.690943043884</v>
      </c>
      <c r="I24" s="15">
        <f>'WEEKLY COMPETITIVE REPORT'!I24/X4</f>
        <v>5627.584367080165</v>
      </c>
      <c r="J24" s="23">
        <f>'WEEKLY COMPETITIVE REPORT'!J24</f>
        <v>793</v>
      </c>
      <c r="K24" s="23">
        <f>'WEEKLY COMPETITIVE REPORT'!K24</f>
        <v>920</v>
      </c>
      <c r="L24" s="65">
        <f>'WEEKLY COMPETITIVE REPORT'!L24</f>
        <v>-10.07347712728135</v>
      </c>
      <c r="M24" s="15">
        <f t="shared" si="3"/>
        <v>389.2839186956834</v>
      </c>
      <c r="N24" s="38">
        <f>'WEEKLY COMPETITIVE REPORT'!N24</f>
        <v>13</v>
      </c>
      <c r="O24" s="15">
        <f>'WEEKLY COMPETITIVE REPORT'!O24/X4</f>
        <v>5959.7172202214215</v>
      </c>
      <c r="P24" s="15">
        <f>'WEEKLY COMPETITIVE REPORT'!P24/X4</f>
        <v>6478.591436574629</v>
      </c>
      <c r="Q24" s="23">
        <f>'WEEKLY COMPETITIVE REPORT'!Q24</f>
        <v>963</v>
      </c>
      <c r="R24" s="23">
        <f>'WEEKLY COMPETITIVE REPORT'!R24</f>
        <v>1087</v>
      </c>
      <c r="S24" s="65">
        <f>'WEEKLY COMPETITIVE REPORT'!S24</f>
        <v>-8.009059089973235</v>
      </c>
      <c r="T24" s="15">
        <f>'WEEKLY COMPETITIVE REPORT'!T24/X4</f>
        <v>61407.22955849006</v>
      </c>
      <c r="U24" s="15">
        <f t="shared" si="4"/>
        <v>458.43978617087856</v>
      </c>
      <c r="V24" s="26">
        <f t="shared" si="5"/>
        <v>67366.94677871148</v>
      </c>
      <c r="W24" s="23">
        <f>'WEEKLY COMPETITIVE REPORT'!W24</f>
        <v>10547</v>
      </c>
      <c r="X24" s="57">
        <f>'WEEKLY COMPETITIVE REPORT'!X24</f>
        <v>11510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A HURT LOCKER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5</v>
      </c>
      <c r="G25" s="38">
        <f>'WEEKLY COMPETITIVE REPORT'!G25</f>
        <v>2</v>
      </c>
      <c r="H25" s="15">
        <f>'WEEKLY COMPETITIVE REPORT'!H25/X4</f>
        <v>4068.2939842603705</v>
      </c>
      <c r="I25" s="15">
        <f>'WEEKLY COMPETITIVE REPORT'!I25/X4</f>
        <v>5184.740562891823</v>
      </c>
      <c r="J25" s="23">
        <f>'WEEKLY COMPETITIVE REPORT'!J25</f>
        <v>560</v>
      </c>
      <c r="K25" s="23">
        <f>'WEEKLY COMPETITIVE REPORT'!K25</f>
        <v>727</v>
      </c>
      <c r="L25" s="65">
        <f>'WEEKLY COMPETITIVE REPORT'!L25</f>
        <v>-21.53331618214561</v>
      </c>
      <c r="M25" s="15">
        <f t="shared" si="3"/>
        <v>2034.1469921301853</v>
      </c>
      <c r="N25" s="38">
        <f>'WEEKLY COMPETITIVE REPORT'!N25</f>
        <v>2</v>
      </c>
      <c r="O25" s="15">
        <f>'WEEKLY COMPETITIVE REPORT'!O25/X4</f>
        <v>5823.662798452714</v>
      </c>
      <c r="P25" s="15">
        <f>'WEEKLY COMPETITIVE REPORT'!P25/X4</f>
        <v>7764.439108976923</v>
      </c>
      <c r="Q25" s="23">
        <f>'WEEKLY COMPETITIVE REPORT'!Q25</f>
        <v>850</v>
      </c>
      <c r="R25" s="23">
        <f>'WEEKLY COMPETITIVE REPORT'!R25</f>
        <v>1146</v>
      </c>
      <c r="S25" s="65">
        <f>'WEEKLY COMPETITIVE REPORT'!S25</f>
        <v>-24.995705205291188</v>
      </c>
      <c r="T25" s="15">
        <f>'WEEKLY COMPETITIVE REPORT'!T25/X4</f>
        <v>23139.922635720955</v>
      </c>
      <c r="U25" s="15">
        <f t="shared" si="4"/>
        <v>2911.831399226357</v>
      </c>
      <c r="V25" s="26">
        <f t="shared" si="5"/>
        <v>28963.58543417367</v>
      </c>
      <c r="W25" s="23">
        <f>'WEEKLY COMPETITIVE REPORT'!W25</f>
        <v>3566</v>
      </c>
      <c r="X25" s="57">
        <f>'WEEKLY COMPETITIVE REPORT'!X25</f>
        <v>4416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NINE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3</v>
      </c>
      <c r="G26" s="38">
        <f>'WEEKLY COMPETITIVE REPORT'!G26</f>
        <v>4</v>
      </c>
      <c r="H26" s="15">
        <f>'WEEKLY COMPETITIVE REPORT'!H26/X4</f>
        <v>2428.9715886354543</v>
      </c>
      <c r="I26" s="15">
        <f>'WEEKLY COMPETITIVE REPORT'!I26/X4</f>
        <v>3577.4309723889555</v>
      </c>
      <c r="J26" s="23">
        <f>'WEEKLY COMPETITIVE REPORT'!J26</f>
        <v>375</v>
      </c>
      <c r="K26" s="23">
        <f>'WEEKLY COMPETITIVE REPORT'!K26</f>
        <v>548</v>
      </c>
      <c r="L26" s="65">
        <f>'WEEKLY COMPETITIVE REPORT'!L26</f>
        <v>-32.10290827740492</v>
      </c>
      <c r="M26" s="15">
        <f t="shared" si="3"/>
        <v>607.2428971588636</v>
      </c>
      <c r="N26" s="38">
        <f>'WEEKLY COMPETITIVE REPORT'!N26</f>
        <v>4</v>
      </c>
      <c r="O26" s="15">
        <f>'WEEKLY COMPETITIVE REPORT'!O26/X4</f>
        <v>3965.5862344937973</v>
      </c>
      <c r="P26" s="15">
        <f>'WEEKLY COMPETITIVE REPORT'!P26/X4</f>
        <v>5511.537948512738</v>
      </c>
      <c r="Q26" s="23">
        <f>'WEEKLY COMPETITIVE REPORT'!Q26</f>
        <v>654</v>
      </c>
      <c r="R26" s="23">
        <f>'WEEKLY COMPETITIVE REPORT'!R26</f>
        <v>933</v>
      </c>
      <c r="S26" s="65">
        <f>'WEEKLY COMPETITIVE REPORT'!S26</f>
        <v>-28.049370764762827</v>
      </c>
      <c r="T26" s="15">
        <f>'WEEKLY COMPETITIVE REPORT'!T26/X4</f>
        <v>15763.638788848872</v>
      </c>
      <c r="U26" s="15">
        <f t="shared" si="4"/>
        <v>991.3965586234493</v>
      </c>
      <c r="V26" s="26">
        <f t="shared" si="5"/>
        <v>19729.225023342668</v>
      </c>
      <c r="W26" s="23">
        <f>'WEEKLY COMPETITIVE REPORT'!W26</f>
        <v>2681</v>
      </c>
      <c r="X26" s="57">
        <f>'WEEKLY COMPETITIVE REPORT'!X26</f>
        <v>3335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INVICTUS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4</v>
      </c>
      <c r="G27" s="38">
        <f>'WEEKLY COMPETITIVE REPORT'!G27</f>
        <v>5</v>
      </c>
      <c r="H27" s="15">
        <f>'WEEKLY COMPETITIVE REPORT'!H27/X4</f>
        <v>2849.1396558623446</v>
      </c>
      <c r="I27" s="15">
        <f>'WEEKLY COMPETITIVE REPORT'!I27/X17</f>
        <v>0.672243800418285</v>
      </c>
      <c r="J27" s="23">
        <f>'WEEKLY COMPETITIVE REPORT'!J27</f>
        <v>503</v>
      </c>
      <c r="K27" s="23">
        <f>'WEEKLY COMPETITIVE REPORT'!K27</f>
        <v>429</v>
      </c>
      <c r="L27" s="65">
        <f>'WEEKLY COMPETITIVE REPORT'!L27</f>
        <v>-5.066666666666663</v>
      </c>
      <c r="M27" s="15">
        <f t="shared" si="3"/>
        <v>569.8279311724689</v>
      </c>
      <c r="N27" s="38">
        <f>'WEEKLY COMPETITIVE REPORT'!N27</f>
        <v>5</v>
      </c>
      <c r="O27" s="15">
        <f>'WEEKLY COMPETITIVE REPORT'!O27/X4</f>
        <v>3929.5718287314926</v>
      </c>
      <c r="P27" s="15">
        <f>'WEEKLY COMPETITIVE REPORT'!P27/X17</f>
        <v>1.0271885270391394</v>
      </c>
      <c r="Q27" s="23">
        <f>'WEEKLY COMPETITIVE REPORT'!Q27</f>
        <v>701</v>
      </c>
      <c r="R27" s="23">
        <f>'WEEKLY COMPETITIVE REPORT'!R27</f>
        <v>706</v>
      </c>
      <c r="S27" s="65">
        <f>'WEEKLY COMPETITIVE REPORT'!S27</f>
        <v>-14.31064572425828</v>
      </c>
      <c r="T27" s="15">
        <f>'WEEKLY COMPETITIVE REPORT'!T27/X17</f>
        <v>7.901404242605318</v>
      </c>
      <c r="U27" s="15">
        <f t="shared" si="4"/>
        <v>785.9143657462985</v>
      </c>
      <c r="V27" s="26">
        <f t="shared" si="5"/>
        <v>3937.4732329740978</v>
      </c>
      <c r="W27" s="23">
        <f>'WEEKLY COMPETITIVE REPORT'!W27</f>
        <v>5764</v>
      </c>
      <c r="X27" s="57">
        <f>'WEEKLY COMPETITIVE REPORT'!X27</f>
        <v>6465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VERONIKA DECIDES TO DIE</v>
      </c>
      <c r="D28" s="4" t="str">
        <f>'WEEKLY COMPETITIVE REPORT'!D28</f>
        <v>INDEP</v>
      </c>
      <c r="E28" s="4" t="str">
        <f>'WEEKLY COMPETITIVE REPORT'!E28</f>
        <v>Kolosej</v>
      </c>
      <c r="F28" s="38">
        <f>'WEEKLY COMPETITIVE REPORT'!F28</f>
        <v>1</v>
      </c>
      <c r="G28" s="38">
        <f>'WEEKLY COMPETITIVE REPORT'!G28</f>
        <v>1</v>
      </c>
      <c r="H28" s="15">
        <f>'WEEKLY COMPETITIVE REPORT'!H28/X4</f>
        <v>1816.7266906762704</v>
      </c>
      <c r="I28" s="15">
        <f>'WEEKLY COMPETITIVE REPORT'!I28/X17</f>
        <v>0</v>
      </c>
      <c r="J28" s="23">
        <f>'WEEKLY COMPETITIVE REPORT'!J28</f>
        <v>268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1816.7266906762704</v>
      </c>
      <c r="N28" s="38">
        <f>'WEEKLY COMPETITIVE REPORT'!N28</f>
        <v>1</v>
      </c>
      <c r="O28" s="15">
        <f>'WEEKLY COMPETITIVE REPORT'!O28/X4</f>
        <v>3202.6143790849674</v>
      </c>
      <c r="P28" s="15">
        <f>'WEEKLY COMPETITIVE REPORT'!P28/X17</f>
        <v>0</v>
      </c>
      <c r="Q28" s="23">
        <f>'WEEKLY COMPETITIVE REPORT'!Q28</f>
        <v>504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0.041828503137137735</v>
      </c>
      <c r="U28" s="15">
        <f t="shared" si="4"/>
        <v>3202.6143790849674</v>
      </c>
      <c r="V28" s="26">
        <f t="shared" si="5"/>
        <v>3202.6562075881043</v>
      </c>
      <c r="W28" s="23">
        <f>'WEEKLY COMPETITIVE REPORT'!W28</f>
        <v>252</v>
      </c>
      <c r="X28" s="57">
        <f>'WEEKLY COMPETITIVE REPORT'!X28</f>
        <v>756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NEKA OSTANE MEDJU NAMA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2</v>
      </c>
      <c r="G29" s="38">
        <f>'WEEKLY COMPETITIVE REPORT'!G29</f>
        <v>2</v>
      </c>
      <c r="H29" s="15">
        <f>'WEEKLY COMPETITIVE REPORT'!H29/X4</f>
        <v>1948.7795118047218</v>
      </c>
      <c r="I29" s="15">
        <f>'WEEKLY COMPETITIVE REPORT'!I29/X17</f>
        <v>0.4356139826710487</v>
      </c>
      <c r="J29" s="23">
        <f>'WEEKLY COMPETITIVE REPORT'!J29</f>
        <v>270</v>
      </c>
      <c r="K29" s="23">
        <f>'WEEKLY COMPETITIVE REPORT'!K29</f>
        <v>300</v>
      </c>
      <c r="L29" s="65">
        <f>'WEEKLY COMPETITIVE REPORT'!L29</f>
        <v>0.20576131687242594</v>
      </c>
      <c r="M29" s="15">
        <f t="shared" si="3"/>
        <v>974.3897559023609</v>
      </c>
      <c r="N29" s="38">
        <f>'WEEKLY COMPETITIVE REPORT'!N29</f>
        <v>2</v>
      </c>
      <c r="O29" s="15">
        <f>'WEEKLY COMPETITIVE REPORT'!O29/X4</f>
        <v>2967.8538081899424</v>
      </c>
      <c r="P29" s="15">
        <f>'WEEKLY COMPETITIVE REPORT'!P29/X17</f>
        <v>0.7015237526142815</v>
      </c>
      <c r="Q29" s="23">
        <f>'WEEKLY COMPETITIVE REPORT'!Q29</f>
        <v>476</v>
      </c>
      <c r="R29" s="23">
        <f>'WEEKLY COMPETITIVE REPORT'!R29</f>
        <v>522</v>
      </c>
      <c r="S29" s="65">
        <f>'WEEKLY COMPETITIVE REPORT'!S29</f>
        <v>-5.238500851788757</v>
      </c>
      <c r="T29" s="15">
        <f>'WEEKLY COMPETITIVE REPORT'!T29/X4</f>
        <v>4671.201814058957</v>
      </c>
      <c r="U29" s="15">
        <f t="shared" si="4"/>
        <v>1483.9269040949712</v>
      </c>
      <c r="V29" s="26">
        <f t="shared" si="5"/>
        <v>7639.055622248899</v>
      </c>
      <c r="W29" s="23">
        <f>'WEEKLY COMPETITIVE REPORT'!W29</f>
        <v>814</v>
      </c>
      <c r="X29" s="57">
        <f>'WEEKLY COMPETITIVE REPORT'!X29</f>
        <v>1290</v>
      </c>
    </row>
    <row r="30" spans="1:24" ht="12.75">
      <c r="A30" s="52">
        <v>17</v>
      </c>
      <c r="B30" s="4" t="str">
        <f>'WEEKLY COMPETITIVE REPORT'!B30</f>
        <v>Ret</v>
      </c>
      <c r="C30" s="4" t="str">
        <f>'WEEKLY COMPETITIVE REPORT'!C30</f>
        <v>AN EDUCATION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5</v>
      </c>
      <c r="G30" s="38">
        <f>'WEEKLY COMPETITIVE REPORT'!G30</f>
        <v>2</v>
      </c>
      <c r="H30" s="15">
        <f>'WEEKLY COMPETITIVE REPORT'!H30/X4</f>
        <v>1858.0765639589167</v>
      </c>
      <c r="I30" s="15">
        <f>'WEEKLY COMPETITIVE REPORT'!I30/X17</f>
        <v>0.11174185838063938</v>
      </c>
      <c r="J30" s="23">
        <f>'WEEKLY COMPETITIVE REPORT'!J30</f>
        <v>332</v>
      </c>
      <c r="K30" s="23">
        <f>'WEEKLY COMPETITIVE REPORT'!K30</f>
        <v>79</v>
      </c>
      <c r="L30" s="65">
        <f>'WEEKLY COMPETITIVE REPORT'!L30</f>
        <v>0</v>
      </c>
      <c r="M30" s="15">
        <f t="shared" si="3"/>
        <v>929.0382819794584</v>
      </c>
      <c r="N30" s="38">
        <f>'WEEKLY COMPETITIVE REPORT'!N30</f>
        <v>2</v>
      </c>
      <c r="O30" s="15">
        <f>'WEEKLY COMPETITIVE REPORT'!O30/X4</f>
        <v>2738.428704815259</v>
      </c>
      <c r="P30" s="15">
        <f>'WEEKLY COMPETITIVE REPORT'!P30/X17</f>
        <v>0.17836868837765163</v>
      </c>
      <c r="Q30" s="23">
        <f>'WEEKLY COMPETITIVE REPORT'!Q30</f>
        <v>490</v>
      </c>
      <c r="R30" s="23">
        <f>'WEEKLY COMPETITIVE REPORT'!R30</f>
        <v>128</v>
      </c>
      <c r="S30" s="65">
        <f>'WEEKLY COMPETITIVE REPORT'!S30</f>
        <v>0</v>
      </c>
      <c r="T30" s="15">
        <f>'WEEKLY COMPETITIVE REPORT'!T30/X4</f>
        <v>36466.58663465386</v>
      </c>
      <c r="U30" s="15">
        <f t="shared" si="4"/>
        <v>1369.2143524076296</v>
      </c>
      <c r="V30" s="26">
        <f t="shared" si="5"/>
        <v>39205.01533946912</v>
      </c>
      <c r="W30" s="23">
        <f>'WEEKLY COMPETITIVE REPORT'!W30</f>
        <v>5975</v>
      </c>
      <c r="X30" s="57">
        <f>'WEEKLY COMPETITIVE REPORT'!X30</f>
        <v>6465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PRINCESS AND THE FROG</v>
      </c>
      <c r="D31" s="4" t="str">
        <f>'WEEKLY COMPETITIVE REPORT'!D31</f>
        <v>WDI</v>
      </c>
      <c r="E31" s="4" t="str">
        <f>'WEEKLY COMPETITIVE REPORT'!E31</f>
        <v>CENEX</v>
      </c>
      <c r="F31" s="38">
        <f>'WEEKLY COMPETITIVE REPORT'!F31</f>
        <v>9</v>
      </c>
      <c r="G31" s="38">
        <f>'WEEKLY COMPETITIVE REPORT'!G31</f>
        <v>9</v>
      </c>
      <c r="H31" s="15">
        <f>'WEEKLY COMPETITIVE REPORT'!H31/X4</f>
        <v>2170.201413898893</v>
      </c>
      <c r="I31" s="15">
        <f>'WEEKLY COMPETITIVE REPORT'!I31/X17</f>
        <v>0.43292500746937557</v>
      </c>
      <c r="J31" s="23">
        <f>'WEEKLY COMPETITIVE REPORT'!J31</f>
        <v>343</v>
      </c>
      <c r="K31" s="23">
        <f>'WEEKLY COMPETITIVE REPORT'!K31</f>
        <v>352</v>
      </c>
      <c r="L31" s="65">
        <f>'WEEKLY COMPETITIVE REPORT'!L31</f>
        <v>12.284334023464453</v>
      </c>
      <c r="M31" s="15">
        <f t="shared" si="3"/>
        <v>241.13349043321034</v>
      </c>
      <c r="N31" s="38">
        <f>'WEEKLY COMPETITIVE REPORT'!N31</f>
        <v>9</v>
      </c>
      <c r="O31" s="15">
        <f>'WEEKLY COMPETITIVE REPORT'!O31/X4</f>
        <v>2468.987595038015</v>
      </c>
      <c r="P31" s="15">
        <f>'WEEKLY COMPETITIVE REPORT'!P31/X17</f>
        <v>0.49447266208544965</v>
      </c>
      <c r="Q31" s="23">
        <f>'WEEKLY COMPETITIVE REPORT'!Q31</f>
        <v>397</v>
      </c>
      <c r="R31" s="23">
        <f>'WEEKLY COMPETITIVE REPORT'!R31</f>
        <v>399</v>
      </c>
      <c r="S31" s="65">
        <f>'WEEKLY COMPETITIVE REPORT'!S31</f>
        <v>11.842900302114813</v>
      </c>
      <c r="T31" s="15">
        <f>'WEEKLY COMPETITIVE REPORT'!T31/X4</f>
        <v>113717.48699479792</v>
      </c>
      <c r="U31" s="15">
        <f t="shared" si="4"/>
        <v>274.3319550042239</v>
      </c>
      <c r="V31" s="26">
        <f t="shared" si="5"/>
        <v>116186.47458983593</v>
      </c>
      <c r="W31" s="23">
        <f>'WEEKLY COMPETITIVE REPORT'!W31</f>
        <v>21165</v>
      </c>
      <c r="X31" s="57">
        <f>'WEEKLY COMPETITIVE REPORT'!X31</f>
        <v>21562</v>
      </c>
    </row>
    <row r="32" spans="1:24" ht="12.75">
      <c r="A32" s="51">
        <v>19</v>
      </c>
      <c r="B32" s="4" t="str">
        <f>'WEEKLY COMPETITIVE REPORT'!B32</f>
        <v>New</v>
      </c>
      <c r="C32" s="4" t="str">
        <f>'WEEKLY COMPETITIVE REPORT'!C32</f>
        <v>UN PROPHETE</v>
      </c>
      <c r="D32" s="4" t="str">
        <f>'WEEKLY COMPETITIVE REPORT'!D32</f>
        <v>INDEP</v>
      </c>
      <c r="E32" s="4" t="str">
        <f>'WEEKLY COMPETITIVE REPORT'!E32</f>
        <v>CF</v>
      </c>
      <c r="F32" s="38">
        <f>'WEEKLY COMPETITIVE REPORT'!F32</f>
        <v>1</v>
      </c>
      <c r="G32" s="38">
        <f>'WEEKLY COMPETITIVE REPORT'!G32</f>
        <v>1</v>
      </c>
      <c r="H32" s="15">
        <f>'WEEKLY COMPETITIVE REPORT'!H32/X4</f>
        <v>1031.079098305989</v>
      </c>
      <c r="I32" s="15">
        <f>'WEEKLY COMPETITIVE REPORT'!I32/X17</f>
        <v>0</v>
      </c>
      <c r="J32" s="23">
        <f>'WEEKLY COMPETITIVE REPORT'!J32</f>
        <v>143</v>
      </c>
      <c r="K32" s="23">
        <f>'WEEKLY COMPETITIVE REPORT'!K32</f>
        <v>0</v>
      </c>
      <c r="L32" s="65">
        <f>'WEEKLY COMPETITIVE REPORT'!L32</f>
        <v>0</v>
      </c>
      <c r="M32" s="15">
        <f t="shared" si="3"/>
        <v>1031.079098305989</v>
      </c>
      <c r="N32" s="38">
        <f>'WEEKLY COMPETITIVE REPORT'!N32</f>
        <v>1</v>
      </c>
      <c r="O32" s="15">
        <f>'WEEKLY COMPETITIVE REPORT'!O32/X4</f>
        <v>2282.2462318260636</v>
      </c>
      <c r="P32" s="15">
        <f>'WEEKLY COMPETITIVE REPORT'!P32/X17</f>
        <v>0</v>
      </c>
      <c r="Q32" s="23">
        <f>'WEEKLY COMPETITIVE REPORT'!Q32</f>
        <v>335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5371.481926103775</v>
      </c>
      <c r="U32" s="15">
        <f t="shared" si="4"/>
        <v>2282.2462318260636</v>
      </c>
      <c r="V32" s="26">
        <f t="shared" si="5"/>
        <v>7653.728157929838</v>
      </c>
      <c r="W32" s="23">
        <f>'WEEKLY COMPETITIVE REPORT'!W32</f>
        <v>981</v>
      </c>
      <c r="X32" s="57">
        <f>'WEEKLY COMPETITIVE REPORT'!X32</f>
        <v>1316</v>
      </c>
    </row>
    <row r="33" spans="1:24" ht="13.5" thickBot="1">
      <c r="A33" s="51">
        <v>20</v>
      </c>
      <c r="B33" s="4">
        <f>'WEEKLY COMPETITIVE REPORT'!B33</f>
        <v>14</v>
      </c>
      <c r="C33" s="4" t="str">
        <f>'WEEKLY COMPETITIVE REPORT'!C33</f>
        <v>EVERYBODY'S FINE</v>
      </c>
      <c r="D33" s="4" t="str">
        <f>'WEEKLY COMPETITIVE REPORT'!D33</f>
        <v>WDI</v>
      </c>
      <c r="E33" s="4" t="str">
        <f>'WEEKLY COMPETITIVE REPORT'!E33</f>
        <v>CENEX</v>
      </c>
      <c r="F33" s="38">
        <f>'WEEKLY COMPETITIVE REPORT'!F33</f>
        <v>2</v>
      </c>
      <c r="G33" s="38">
        <f>'WEEKLY COMPETITIVE REPORT'!G33</f>
        <v>2</v>
      </c>
      <c r="H33" s="15">
        <f>'WEEKLY COMPETITIVE REPORT'!H33/X4</f>
        <v>1379.21835400827</v>
      </c>
      <c r="I33" s="15">
        <f>'WEEKLY COMPETITIVE REPORT'!I33/X17</f>
        <v>0.4657902599342695</v>
      </c>
      <c r="J33" s="23">
        <f>'WEEKLY COMPETITIVE REPORT'!J33</f>
        <v>208</v>
      </c>
      <c r="K33" s="23">
        <f>'WEEKLY COMPETITIVE REPORT'!K33</f>
        <v>317</v>
      </c>
      <c r="L33" s="65">
        <f>'WEEKLY COMPETITIVE REPORT'!L33</f>
        <v>-33.675432969852466</v>
      </c>
      <c r="M33" s="15">
        <f t="shared" si="3"/>
        <v>689.609177004135</v>
      </c>
      <c r="N33" s="38">
        <f>'WEEKLY COMPETITIVE REPORT'!N33</f>
        <v>2</v>
      </c>
      <c r="O33" s="15">
        <f>'WEEKLY COMPETITIVE REPORT'!O33/X4</f>
        <v>2011.4712551687342</v>
      </c>
      <c r="P33" s="15">
        <f>'WEEKLY COMPETITIVE REPORT'!P33/X17</f>
        <v>0.8016133851210039</v>
      </c>
      <c r="Q33" s="23">
        <f>'WEEKLY COMPETITIVE REPORT'!Q33</f>
        <v>324</v>
      </c>
      <c r="R33" s="23">
        <f>'WEEKLY COMPETITIVE REPORT'!R33</f>
        <v>577</v>
      </c>
      <c r="S33" s="65">
        <f>'WEEKLY COMPETITIVE REPORT'!S33</f>
        <v>-43.794260156541185</v>
      </c>
      <c r="T33" s="15">
        <f>'WEEKLY COMPETITIVE REPORT'!T33/X4</f>
        <v>3578.7648392690407</v>
      </c>
      <c r="U33" s="15">
        <f t="shared" si="4"/>
        <v>1005.7356275843671</v>
      </c>
      <c r="V33" s="26">
        <f t="shared" si="5"/>
        <v>5590.236094437775</v>
      </c>
      <c r="W33" s="23">
        <f>'WEEKLY COMPETITIVE REPORT'!W33</f>
        <v>577</v>
      </c>
      <c r="X33" s="57">
        <f>'WEEKLY COMPETITIVE REPORT'!X33</f>
        <v>901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128</v>
      </c>
      <c r="H34" s="33">
        <f>SUM(H14:H33)</f>
        <v>149043.61744697884</v>
      </c>
      <c r="I34" s="32">
        <f>SUM(I14:I33)</f>
        <v>157016.92423727782</v>
      </c>
      <c r="J34" s="32">
        <f>SUM(J14:J33)</f>
        <v>22785</v>
      </c>
      <c r="K34" s="32">
        <f>SUM(K14:K33)</f>
        <v>25875</v>
      </c>
      <c r="L34" s="65">
        <f>'WEEKLY COMPETITIVE REPORT'!L34</f>
        <v>-12.6596526333891</v>
      </c>
      <c r="M34" s="33">
        <f>H34/G34</f>
        <v>1164.4032613045222</v>
      </c>
      <c r="N34" s="41">
        <f>'WEEKLY COMPETITIVE REPORT'!N34</f>
        <v>128</v>
      </c>
      <c r="O34" s="32">
        <f>SUM(O14:O33)</f>
        <v>203342.67040149384</v>
      </c>
      <c r="P34" s="32">
        <f>SUM(P14:P33)</f>
        <v>213413.90077939353</v>
      </c>
      <c r="Q34" s="32">
        <f>SUM(Q14:Q33)</f>
        <v>32950</v>
      </c>
      <c r="R34" s="32">
        <f>SUM(R14:R33)</f>
        <v>37596</v>
      </c>
      <c r="S34" s="66">
        <f>O34/P34-100%</f>
        <v>-0.04719107022138325</v>
      </c>
      <c r="T34" s="32">
        <f>SUM(T14:T33)</f>
        <v>3158571.3686028942</v>
      </c>
      <c r="U34" s="33">
        <f>O34/N34</f>
        <v>1588.6146125116707</v>
      </c>
      <c r="V34" s="32">
        <f>SUM(V14:V33)</f>
        <v>3361914.039004388</v>
      </c>
      <c r="W34" s="32">
        <f>SUM(W14:W33)</f>
        <v>498107</v>
      </c>
      <c r="X34" s="36">
        <f>SUM(X14:X33)</f>
        <v>531057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2010-03-25T12:36:25Z</dcterms:modified>
  <cp:category/>
  <cp:version/>
  <cp:contentType/>
  <cp:contentStatus/>
</cp:coreProperties>
</file>