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76" windowWidth="19710" windowHeight="82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<sst xmlns="http://schemas.openxmlformats.org/spreadsheetml/2006/main" count="247" uniqueCount="89">
  <si>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</si>
  <si>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</si>
  <si>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</si>
  <si>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</si>
  <si>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</si>
  <si>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</si>
  <si>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</si>
  <si>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</si>
  <si>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</si>
  <si>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</si>
  <si>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</si>
  <si>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</si>
  <si>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</si>
  <si>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</si>
  <si>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</si>
  <si>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</si>
  <si>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</si>
  <si>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</si>
  <si>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</si>
  <si>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</si>
  <si>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</si>
  <si>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</si>
  <si>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</si>
  <si>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</si>
  <si>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</si>
  <si>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</si>
  <si>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</si>
  <si>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</si>
  <si>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</si>
  <si>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</si>
  <si>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</si>
  <si>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</si>
  <si>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</si>
  <si>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</si>
  <si>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</si>
  <si>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</si>
  <si>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</si>
  <si>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</si>
  <si>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</si>
  <si>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</si>
  <si>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</si>
  <si>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</si>
  <si>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</si>
  <si>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</si>
  <si>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</si>
  <si>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</si>
  <si>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</si>
  <si>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</si>
  <si>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</si>
  <si>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</si>
  <si>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</si>
  <si>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SONY</t>
  </si>
  <si>
    <t>Cinemania</t>
  </si>
  <si>
    <t>New</t>
  </si>
  <si>
    <t>THE SOCIAL NETWORK</t>
  </si>
  <si>
    <t>SOCIALNO OMREZJE</t>
  </si>
  <si>
    <t>GREMO MI PO SVOJE</t>
  </si>
  <si>
    <t>DOMEST</t>
  </si>
  <si>
    <t>FOX</t>
  </si>
  <si>
    <t>HARRY POTTER AND THE DEATHLY HOLLOWS - PART 1</t>
  </si>
  <si>
    <t>HARRY POTTER IN SVETINJE SMRTI - 1.DEL</t>
  </si>
  <si>
    <t>HEARTBREAKER (L'ARNACOEUR)</t>
  </si>
  <si>
    <t>LOMILEC SRC</t>
  </si>
  <si>
    <t>DUE DATE</t>
  </si>
  <si>
    <t>DRAGA POČAKAJ SEM NA POTI</t>
  </si>
  <si>
    <t>MEGAMIND</t>
  </si>
  <si>
    <t>MEGAUM</t>
  </si>
  <si>
    <t>PAR</t>
  </si>
  <si>
    <t>PARANORMALNO 2</t>
  </si>
  <si>
    <t>THE CHRONICLES OF NARNIA: THE VOYAGE OF THE DAWN TREADER</t>
  </si>
  <si>
    <t>ZGODBE IZ NARNIJE: POTOVANJE POTEPUŠKE ZARJE</t>
  </si>
  <si>
    <t>THE AMERICAN</t>
  </si>
  <si>
    <t>AMERIČAN</t>
  </si>
  <si>
    <t>RED</t>
  </si>
  <si>
    <t>UPOKOJENI, OBOROŽENI, NEVARNI</t>
  </si>
  <si>
    <t>PARANORMAL ACTIVITY 2</t>
  </si>
  <si>
    <t>LIFE AS WE KNOW IT</t>
  </si>
  <si>
    <t>ŽIVLJENJE, KOT GA POZNAŠ</t>
  </si>
  <si>
    <t>TRON: LEGACY</t>
  </si>
  <si>
    <t>TRON: ZAPUŠČINA</t>
  </si>
  <si>
    <t>24 - Dec</t>
  </si>
  <si>
    <t>26 - Dec</t>
  </si>
  <si>
    <t>23 - Dec</t>
  </si>
  <si>
    <t>29 - Dec</t>
  </si>
  <si>
    <t>LITTLE FOCKERS</t>
  </si>
  <si>
    <t>NJUNA DRUŽINA</t>
  </si>
  <si>
    <t>THE GIRL WITH THE DRAGON TATOO (MAN SOM HATAR KVINNOR)</t>
  </si>
  <si>
    <t>DEKLE Z ZMAJSKIM TATUJEM</t>
  </si>
  <si>
    <t>RICKY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</si>
</sst>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2">
      <selection activeCell="Y8" sqref="Y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7"/>
      <c r="E4" s="8"/>
      <c r="F4" s="8"/>
      <c r="G4" s="19" t="s">
        <v>2</v>
      </c>
      <c r="H4" s="20"/>
      <c r="I4" s="20"/>
      <c r="J4" s="20"/>
      <c r="K4" s="82" t="s">
        <v>80</v>
      </c>
      <c r="L4" s="20"/>
      <c r="M4" s="83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0.7539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82</v>
      </c>
      <c r="L5" s="7"/>
      <c r="M5" s="84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40542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53</v>
      </c>
      <c r="C14" s="4" t="s">
        <v>84</v>
      </c>
      <c r="D14" s="4" t="s">
        <v>85</v>
      </c>
      <c r="E14" s="15" t="s">
        <v>67</v>
      </c>
      <c r="F14" s="15" t="s">
        <v>36</v>
      </c>
      <c r="G14" s="37">
        <v>1</v>
      </c>
      <c r="H14" s="37">
        <v>13</v>
      </c>
      <c r="I14" s="24">
        <v>72243</v>
      </c>
      <c r="J14" s="24"/>
      <c r="K14" s="75">
        <v>14287</v>
      </c>
      <c r="L14" s="75"/>
      <c r="M14" s="64"/>
      <c r="N14" s="14">
        <f aca="true" t="shared" si="0" ref="N14:N28">I14/H14</f>
        <v>5557.153846153846</v>
      </c>
      <c r="O14" s="38">
        <v>13</v>
      </c>
      <c r="P14" s="14">
        <v>142625</v>
      </c>
      <c r="Q14" s="14">
        <v>2092</v>
      </c>
      <c r="R14" s="14">
        <v>32075</v>
      </c>
      <c r="S14" s="14">
        <v>663</v>
      </c>
      <c r="T14" s="64"/>
      <c r="U14" s="75">
        <v>2092</v>
      </c>
      <c r="V14" s="14">
        <f aca="true" t="shared" si="1" ref="V14:V28">P14/O14</f>
        <v>10971.153846153846</v>
      </c>
      <c r="W14" s="75">
        <f aca="true" t="shared" si="2" ref="W14:W28">SUM(U14,P14)</f>
        <v>144717</v>
      </c>
      <c r="X14" s="75">
        <v>663</v>
      </c>
      <c r="Y14" s="76">
        <f aca="true" t="shared" si="3" ref="Y14:Y28">SUM(X14,R14)</f>
        <v>32738</v>
      </c>
    </row>
    <row r="15" spans="1:25" ht="12.75">
      <c r="A15" s="72">
        <v>2</v>
      </c>
      <c r="B15" s="72">
        <v>1</v>
      </c>
      <c r="C15" s="4" t="s">
        <v>56</v>
      </c>
      <c r="D15" s="4" t="s">
        <v>56</v>
      </c>
      <c r="E15" s="15" t="s">
        <v>57</v>
      </c>
      <c r="F15" s="15" t="s">
        <v>52</v>
      </c>
      <c r="G15" s="37">
        <v>8</v>
      </c>
      <c r="H15" s="37">
        <v>11</v>
      </c>
      <c r="I15" s="24">
        <v>38094</v>
      </c>
      <c r="J15" s="24">
        <v>19019</v>
      </c>
      <c r="K15" s="89">
        <v>9161</v>
      </c>
      <c r="L15" s="89">
        <v>4181</v>
      </c>
      <c r="M15" s="64">
        <f aca="true" t="shared" si="4" ref="M15:M22">(I15/J15*100)-100</f>
        <v>100.29444239970556</v>
      </c>
      <c r="N15" s="14">
        <f t="shared" si="0"/>
        <v>3463.090909090909</v>
      </c>
      <c r="O15" s="73">
        <v>11</v>
      </c>
      <c r="P15" s="22">
        <v>86344</v>
      </c>
      <c r="Q15" s="22">
        <v>32504</v>
      </c>
      <c r="R15" s="22">
        <v>22737</v>
      </c>
      <c r="S15" s="22">
        <v>8091</v>
      </c>
      <c r="T15" s="64">
        <f aca="true" t="shared" si="5" ref="T15:T22">(P15/Q15*100)-100</f>
        <v>165.64115185823283</v>
      </c>
      <c r="U15" s="75">
        <v>594848</v>
      </c>
      <c r="V15" s="14">
        <f t="shared" si="1"/>
        <v>7849.454545454545</v>
      </c>
      <c r="W15" s="75">
        <f t="shared" si="2"/>
        <v>681192</v>
      </c>
      <c r="X15" s="75">
        <v>139630</v>
      </c>
      <c r="Y15" s="76">
        <f t="shared" si="3"/>
        <v>162367</v>
      </c>
    </row>
    <row r="16" spans="1:25" ht="12.75">
      <c r="A16" s="72">
        <v>3</v>
      </c>
      <c r="B16" s="72">
        <v>2</v>
      </c>
      <c r="C16" s="4" t="s">
        <v>76</v>
      </c>
      <c r="D16" s="4" t="s">
        <v>77</v>
      </c>
      <c r="E16" s="15" t="s">
        <v>43</v>
      </c>
      <c r="F16" s="15" t="s">
        <v>44</v>
      </c>
      <c r="G16" s="37">
        <v>2</v>
      </c>
      <c r="H16" s="37">
        <v>7</v>
      </c>
      <c r="I16" s="14">
        <v>13663</v>
      </c>
      <c r="J16" s="14">
        <v>19873</v>
      </c>
      <c r="K16" s="91">
        <v>2774</v>
      </c>
      <c r="L16" s="91">
        <v>3995</v>
      </c>
      <c r="M16" s="64">
        <f t="shared" si="4"/>
        <v>-31.248427514718458</v>
      </c>
      <c r="N16" s="14">
        <f t="shared" si="0"/>
        <v>1951.857142857143</v>
      </c>
      <c r="O16" s="38">
        <v>7</v>
      </c>
      <c r="P16" s="14">
        <v>32813</v>
      </c>
      <c r="Q16" s="14">
        <v>31308</v>
      </c>
      <c r="R16" s="14">
        <v>7740</v>
      </c>
      <c r="S16" s="14">
        <v>7093</v>
      </c>
      <c r="T16" s="64">
        <f t="shared" si="5"/>
        <v>4.807078063114872</v>
      </c>
      <c r="U16" s="75">
        <v>33628</v>
      </c>
      <c r="V16" s="14">
        <f t="shared" si="1"/>
        <v>4687.571428571428</v>
      </c>
      <c r="W16" s="75">
        <f t="shared" si="2"/>
        <v>66441</v>
      </c>
      <c r="X16" s="75">
        <v>7367</v>
      </c>
      <c r="Y16" s="76">
        <f t="shared" si="3"/>
        <v>15107</v>
      </c>
    </row>
    <row r="17" spans="1:25" ht="12.75">
      <c r="A17" s="72">
        <v>4</v>
      </c>
      <c r="B17" s="72">
        <v>6</v>
      </c>
      <c r="C17" s="4" t="s">
        <v>65</v>
      </c>
      <c r="D17" s="4" t="s">
        <v>66</v>
      </c>
      <c r="E17" s="15" t="s">
        <v>67</v>
      </c>
      <c r="F17" s="15" t="s">
        <v>36</v>
      </c>
      <c r="G17" s="37">
        <v>4</v>
      </c>
      <c r="H17" s="37">
        <v>18</v>
      </c>
      <c r="I17" s="14">
        <v>10587</v>
      </c>
      <c r="J17" s="14">
        <v>15499</v>
      </c>
      <c r="K17" s="14">
        <v>2129</v>
      </c>
      <c r="L17" s="14">
        <v>2956</v>
      </c>
      <c r="M17" s="64">
        <f t="shared" si="4"/>
        <v>-31.692367249499966</v>
      </c>
      <c r="N17" s="14">
        <f t="shared" si="0"/>
        <v>588.1666666666666</v>
      </c>
      <c r="O17" s="38">
        <v>18</v>
      </c>
      <c r="P17" s="14">
        <v>31693</v>
      </c>
      <c r="Q17" s="14">
        <v>20162</v>
      </c>
      <c r="R17" s="14">
        <v>7118</v>
      </c>
      <c r="S17" s="14">
        <v>4113</v>
      </c>
      <c r="T17" s="64">
        <f t="shared" si="5"/>
        <v>57.19174685051087</v>
      </c>
      <c r="U17" s="75">
        <v>67348</v>
      </c>
      <c r="V17" s="14">
        <f t="shared" si="1"/>
        <v>1760.7222222222222</v>
      </c>
      <c r="W17" s="75">
        <f t="shared" si="2"/>
        <v>99041</v>
      </c>
      <c r="X17" s="75">
        <v>13864</v>
      </c>
      <c r="Y17" s="76">
        <f t="shared" si="3"/>
        <v>20982</v>
      </c>
    </row>
    <row r="18" spans="1:25" ht="13.5" customHeight="1">
      <c r="A18" s="72">
        <v>5</v>
      </c>
      <c r="B18" s="72">
        <v>3</v>
      </c>
      <c r="C18" s="4" t="s">
        <v>78</v>
      </c>
      <c r="D18" s="4" t="s">
        <v>79</v>
      </c>
      <c r="E18" s="15" t="s">
        <v>48</v>
      </c>
      <c r="F18" s="15" t="s">
        <v>49</v>
      </c>
      <c r="G18" s="37">
        <v>2</v>
      </c>
      <c r="H18" s="37">
        <v>14</v>
      </c>
      <c r="I18" s="14">
        <v>9767</v>
      </c>
      <c r="J18" s="14">
        <v>12999</v>
      </c>
      <c r="K18" s="85">
        <v>1613</v>
      </c>
      <c r="L18" s="85">
        <v>2162</v>
      </c>
      <c r="M18" s="64">
        <f t="shared" si="4"/>
        <v>-24.863451034694975</v>
      </c>
      <c r="N18" s="14">
        <f t="shared" si="0"/>
        <v>697.6428571428571</v>
      </c>
      <c r="O18" s="73">
        <v>14</v>
      </c>
      <c r="P18" s="22">
        <v>24478</v>
      </c>
      <c r="Q18" s="22">
        <v>23530</v>
      </c>
      <c r="R18" s="22">
        <v>4570</v>
      </c>
      <c r="S18" s="22">
        <v>4596</v>
      </c>
      <c r="T18" s="64">
        <f t="shared" si="5"/>
        <v>4.0288992775180645</v>
      </c>
      <c r="U18" s="75">
        <v>23530</v>
      </c>
      <c r="V18" s="14">
        <f t="shared" si="1"/>
        <v>1748.4285714285713</v>
      </c>
      <c r="W18" s="75">
        <f t="shared" si="2"/>
        <v>48008</v>
      </c>
      <c r="X18" s="75">
        <v>4596</v>
      </c>
      <c r="Y18" s="76">
        <f t="shared" si="3"/>
        <v>9166</v>
      </c>
    </row>
    <row r="19" spans="1:25" ht="12.75">
      <c r="A19" s="72">
        <v>6</v>
      </c>
      <c r="B19" s="72">
        <v>4</v>
      </c>
      <c r="C19" s="90" t="s">
        <v>69</v>
      </c>
      <c r="D19" s="90" t="s">
        <v>70</v>
      </c>
      <c r="E19" s="15" t="s">
        <v>58</v>
      </c>
      <c r="F19" s="15" t="s">
        <v>42</v>
      </c>
      <c r="G19" s="37">
        <v>3</v>
      </c>
      <c r="H19" s="37">
        <v>18</v>
      </c>
      <c r="I19" s="14">
        <v>10689</v>
      </c>
      <c r="J19" s="14">
        <v>18890</v>
      </c>
      <c r="K19" s="14">
        <v>2192</v>
      </c>
      <c r="L19" s="14">
        <v>3447</v>
      </c>
      <c r="M19" s="64">
        <f t="shared" si="4"/>
        <v>-43.41450502911594</v>
      </c>
      <c r="N19" s="14">
        <f t="shared" si="0"/>
        <v>593.8333333333334</v>
      </c>
      <c r="O19" s="37">
        <v>18</v>
      </c>
      <c r="P19" s="14">
        <v>24318</v>
      </c>
      <c r="Q19" s="14">
        <v>23318</v>
      </c>
      <c r="R19" s="14">
        <v>5529</v>
      </c>
      <c r="S19" s="14">
        <v>4393</v>
      </c>
      <c r="T19" s="64">
        <f t="shared" si="5"/>
        <v>4.288532464190766</v>
      </c>
      <c r="U19" s="86">
        <v>71648</v>
      </c>
      <c r="V19" s="14">
        <f t="shared" si="1"/>
        <v>1351</v>
      </c>
      <c r="W19" s="75">
        <f t="shared" si="2"/>
        <v>95966</v>
      </c>
      <c r="X19" s="75">
        <v>13879</v>
      </c>
      <c r="Y19" s="76">
        <f t="shared" si="3"/>
        <v>19408</v>
      </c>
    </row>
    <row r="20" spans="1:25" ht="12.75">
      <c r="A20" s="72">
        <v>7</v>
      </c>
      <c r="B20" s="72">
        <v>5</v>
      </c>
      <c r="C20" s="4" t="s">
        <v>63</v>
      </c>
      <c r="D20" s="4" t="s">
        <v>64</v>
      </c>
      <c r="E20" s="15" t="s">
        <v>43</v>
      </c>
      <c r="F20" s="15" t="s">
        <v>44</v>
      </c>
      <c r="G20" s="37">
        <v>4</v>
      </c>
      <c r="H20" s="37">
        <v>8</v>
      </c>
      <c r="I20" s="14">
        <v>10069</v>
      </c>
      <c r="J20" s="14">
        <v>14068</v>
      </c>
      <c r="K20" s="22">
        <v>2026</v>
      </c>
      <c r="L20" s="22">
        <v>2792</v>
      </c>
      <c r="M20" s="64">
        <f t="shared" si="4"/>
        <v>-28.426215524594824</v>
      </c>
      <c r="N20" s="14">
        <f t="shared" si="0"/>
        <v>1258.625</v>
      </c>
      <c r="O20" s="37">
        <v>8</v>
      </c>
      <c r="P20" s="22">
        <v>23645</v>
      </c>
      <c r="Q20" s="22">
        <v>21996</v>
      </c>
      <c r="R20" s="22">
        <v>4706</v>
      </c>
      <c r="S20" s="22">
        <v>4792</v>
      </c>
      <c r="T20" s="64">
        <f t="shared" si="5"/>
        <v>7.496817603200583</v>
      </c>
      <c r="U20" s="75">
        <v>93727</v>
      </c>
      <c r="V20" s="14">
        <f t="shared" si="1"/>
        <v>2955.625</v>
      </c>
      <c r="W20" s="75">
        <f t="shared" si="2"/>
        <v>117372</v>
      </c>
      <c r="X20" s="75">
        <v>20619</v>
      </c>
      <c r="Y20" s="76">
        <f t="shared" si="3"/>
        <v>25325</v>
      </c>
    </row>
    <row r="21" spans="1:25" ht="12.75">
      <c r="A21" s="72">
        <v>8</v>
      </c>
      <c r="B21" s="72">
        <v>8</v>
      </c>
      <c r="C21" s="4" t="s">
        <v>59</v>
      </c>
      <c r="D21" s="4" t="s">
        <v>60</v>
      </c>
      <c r="E21" s="15" t="s">
        <v>43</v>
      </c>
      <c r="F21" s="15" t="s">
        <v>44</v>
      </c>
      <c r="G21" s="37">
        <v>6</v>
      </c>
      <c r="H21" s="37">
        <v>16</v>
      </c>
      <c r="I21" s="14">
        <v>6880</v>
      </c>
      <c r="J21" s="14">
        <v>8051</v>
      </c>
      <c r="K21" s="22">
        <v>1439</v>
      </c>
      <c r="L21" s="22">
        <v>1735</v>
      </c>
      <c r="M21" s="64">
        <f t="shared" si="4"/>
        <v>-14.544777046329642</v>
      </c>
      <c r="N21" s="14">
        <f t="shared" si="0"/>
        <v>430</v>
      </c>
      <c r="O21" s="73">
        <v>16</v>
      </c>
      <c r="P21" s="14">
        <v>19393</v>
      </c>
      <c r="Q21" s="14">
        <v>11723</v>
      </c>
      <c r="R21" s="14">
        <v>4305</v>
      </c>
      <c r="S21" s="14">
        <v>2552</v>
      </c>
      <c r="T21" s="64">
        <f t="shared" si="5"/>
        <v>65.42693849697176</v>
      </c>
      <c r="U21" s="86">
        <v>267489</v>
      </c>
      <c r="V21" s="14">
        <f t="shared" si="1"/>
        <v>1212.0625</v>
      </c>
      <c r="W21" s="75">
        <f t="shared" si="2"/>
        <v>286882</v>
      </c>
      <c r="X21" s="75">
        <v>56887</v>
      </c>
      <c r="Y21" s="76">
        <f t="shared" si="3"/>
        <v>61192</v>
      </c>
    </row>
    <row r="22" spans="1:25" ht="12.75">
      <c r="A22" s="72">
        <v>9</v>
      </c>
      <c r="B22" s="72">
        <v>7</v>
      </c>
      <c r="C22" s="4" t="s">
        <v>75</v>
      </c>
      <c r="D22" s="4" t="s">
        <v>68</v>
      </c>
      <c r="E22" s="15" t="s">
        <v>67</v>
      </c>
      <c r="F22" s="15" t="s">
        <v>36</v>
      </c>
      <c r="G22" s="37">
        <v>3</v>
      </c>
      <c r="H22" s="37">
        <v>8</v>
      </c>
      <c r="I22" s="24">
        <v>4978</v>
      </c>
      <c r="J22" s="24">
        <v>11141</v>
      </c>
      <c r="K22" s="95">
        <v>989</v>
      </c>
      <c r="L22" s="95">
        <v>2255</v>
      </c>
      <c r="M22" s="64">
        <f t="shared" si="4"/>
        <v>-55.31819405798402</v>
      </c>
      <c r="N22" s="14">
        <f t="shared" si="0"/>
        <v>622.25</v>
      </c>
      <c r="O22" s="73">
        <v>8</v>
      </c>
      <c r="P22" s="74">
        <v>10674</v>
      </c>
      <c r="Q22" s="74">
        <v>15176</v>
      </c>
      <c r="R22" s="74">
        <v>2482</v>
      </c>
      <c r="S22" s="74">
        <v>3292</v>
      </c>
      <c r="T22" s="64">
        <f t="shared" si="5"/>
        <v>-29.66526093832367</v>
      </c>
      <c r="U22" s="75">
        <v>43667</v>
      </c>
      <c r="V22" s="14">
        <f t="shared" si="1"/>
        <v>1334.25</v>
      </c>
      <c r="W22" s="75">
        <f t="shared" si="2"/>
        <v>54341</v>
      </c>
      <c r="X22" s="75">
        <v>9605</v>
      </c>
      <c r="Y22" s="76">
        <f t="shared" si="3"/>
        <v>12087</v>
      </c>
    </row>
    <row r="23" spans="1:25" ht="12.75">
      <c r="A23" s="72">
        <v>10</v>
      </c>
      <c r="B23" s="72" t="s">
        <v>53</v>
      </c>
      <c r="C23" s="4" t="s">
        <v>86</v>
      </c>
      <c r="D23" s="4" t="s">
        <v>87</v>
      </c>
      <c r="E23" s="15" t="s">
        <v>45</v>
      </c>
      <c r="F23" s="15" t="s">
        <v>42</v>
      </c>
      <c r="G23" s="37">
        <v>1</v>
      </c>
      <c r="H23" s="37">
        <v>1</v>
      </c>
      <c r="I23" s="24">
        <v>2146</v>
      </c>
      <c r="J23" s="24"/>
      <c r="K23" s="24">
        <v>379</v>
      </c>
      <c r="L23" s="24"/>
      <c r="M23" s="64"/>
      <c r="N23" s="14">
        <f t="shared" si="0"/>
        <v>2146</v>
      </c>
      <c r="O23" s="37">
        <v>1</v>
      </c>
      <c r="P23" s="14">
        <v>4309</v>
      </c>
      <c r="Q23" s="14"/>
      <c r="R23" s="14">
        <v>807</v>
      </c>
      <c r="S23" s="14"/>
      <c r="T23" s="64"/>
      <c r="U23" s="75"/>
      <c r="V23" s="14">
        <f t="shared" si="1"/>
        <v>4309</v>
      </c>
      <c r="W23" s="75">
        <f t="shared" si="2"/>
        <v>4309</v>
      </c>
      <c r="X23" s="77"/>
      <c r="Y23" s="76">
        <f t="shared" si="3"/>
        <v>807</v>
      </c>
    </row>
    <row r="24" spans="1:25" ht="12.75">
      <c r="A24" s="72">
        <v>11</v>
      </c>
      <c r="B24" s="72">
        <v>10</v>
      </c>
      <c r="C24" s="4" t="s">
        <v>54</v>
      </c>
      <c r="D24" s="4" t="s">
        <v>55</v>
      </c>
      <c r="E24" s="15" t="s">
        <v>51</v>
      </c>
      <c r="F24" s="15" t="s">
        <v>42</v>
      </c>
      <c r="G24" s="37">
        <v>9</v>
      </c>
      <c r="H24" s="37">
        <v>7</v>
      </c>
      <c r="I24" s="24">
        <v>1756</v>
      </c>
      <c r="J24" s="24">
        <v>893</v>
      </c>
      <c r="K24" s="24">
        <v>622</v>
      </c>
      <c r="L24" s="24">
        <v>172</v>
      </c>
      <c r="M24" s="64">
        <f>(I24/J24*100)-100</f>
        <v>96.64053751399777</v>
      </c>
      <c r="N24" s="14">
        <f t="shared" si="0"/>
        <v>250.85714285714286</v>
      </c>
      <c r="O24" s="73">
        <v>7</v>
      </c>
      <c r="P24" s="22">
        <v>4176</v>
      </c>
      <c r="Q24" s="22">
        <v>3693</v>
      </c>
      <c r="R24" s="22">
        <v>1144</v>
      </c>
      <c r="S24" s="22">
        <v>1054</v>
      </c>
      <c r="T24" s="64">
        <f>(P24/Q24*100)-100</f>
        <v>13.078797725426483</v>
      </c>
      <c r="U24" s="75">
        <v>89228</v>
      </c>
      <c r="V24" s="14">
        <f t="shared" si="1"/>
        <v>596.5714285714286</v>
      </c>
      <c r="W24" s="75">
        <f t="shared" si="2"/>
        <v>93404</v>
      </c>
      <c r="X24" s="77">
        <v>20140</v>
      </c>
      <c r="Y24" s="76">
        <f t="shared" si="3"/>
        <v>21284</v>
      </c>
    </row>
    <row r="25" spans="1:25" ht="12.75" customHeight="1">
      <c r="A25" s="51">
        <v>12</v>
      </c>
      <c r="B25" s="72">
        <v>9</v>
      </c>
      <c r="C25" s="4" t="s">
        <v>71</v>
      </c>
      <c r="D25" s="4" t="s">
        <v>72</v>
      </c>
      <c r="E25" s="15" t="s">
        <v>45</v>
      </c>
      <c r="F25" s="15" t="s">
        <v>52</v>
      </c>
      <c r="G25" s="37">
        <v>3</v>
      </c>
      <c r="H25" s="37">
        <v>5</v>
      </c>
      <c r="I25" s="94">
        <v>2166</v>
      </c>
      <c r="J25" s="94">
        <v>2645</v>
      </c>
      <c r="K25" s="85">
        <v>419</v>
      </c>
      <c r="L25" s="85">
        <v>510</v>
      </c>
      <c r="M25" s="64">
        <f>(I25/J25*100)-100</f>
        <v>-18.10964083175803</v>
      </c>
      <c r="N25" s="14">
        <f t="shared" si="0"/>
        <v>433.2</v>
      </c>
      <c r="O25" s="73">
        <v>5</v>
      </c>
      <c r="P25" s="14">
        <v>4083</v>
      </c>
      <c r="Q25" s="14">
        <v>3981</v>
      </c>
      <c r="R25" s="24">
        <v>899</v>
      </c>
      <c r="S25" s="24">
        <v>823</v>
      </c>
      <c r="T25" s="64">
        <f>(P25/Q25*100)-100</f>
        <v>2.5621703089675947</v>
      </c>
      <c r="U25" s="77">
        <v>11473</v>
      </c>
      <c r="V25" s="14">
        <f t="shared" si="1"/>
        <v>816.6</v>
      </c>
      <c r="W25" s="75">
        <f t="shared" si="2"/>
        <v>15556</v>
      </c>
      <c r="X25" s="75">
        <v>2403</v>
      </c>
      <c r="Y25" s="76">
        <f t="shared" si="3"/>
        <v>3302</v>
      </c>
    </row>
    <row r="26" spans="1:25" ht="12.75" customHeight="1">
      <c r="A26" s="72">
        <v>13</v>
      </c>
      <c r="B26" s="72">
        <v>11</v>
      </c>
      <c r="C26" s="4" t="s">
        <v>73</v>
      </c>
      <c r="D26" s="4" t="s">
        <v>74</v>
      </c>
      <c r="E26" s="15" t="s">
        <v>45</v>
      </c>
      <c r="F26" s="15" t="s">
        <v>44</v>
      </c>
      <c r="G26" s="37">
        <v>3</v>
      </c>
      <c r="H26" s="37">
        <v>3</v>
      </c>
      <c r="I26" s="14">
        <v>1088</v>
      </c>
      <c r="J26" s="14">
        <v>1310</v>
      </c>
      <c r="K26" s="14">
        <v>215</v>
      </c>
      <c r="L26" s="14">
        <v>264</v>
      </c>
      <c r="M26" s="64">
        <f>(I26/J26*100)-100</f>
        <v>-16.946564885496187</v>
      </c>
      <c r="N26" s="14">
        <f t="shared" si="0"/>
        <v>362.6666666666667</v>
      </c>
      <c r="O26" s="73">
        <v>3</v>
      </c>
      <c r="P26" s="14">
        <v>2126</v>
      </c>
      <c r="Q26" s="14">
        <v>2018</v>
      </c>
      <c r="R26" s="14">
        <v>523</v>
      </c>
      <c r="S26" s="14">
        <v>470</v>
      </c>
      <c r="T26" s="64">
        <f>(P26/Q26*100)-100</f>
        <v>5.351833498513386</v>
      </c>
      <c r="U26" s="77">
        <v>7127</v>
      </c>
      <c r="V26" s="14">
        <f t="shared" si="1"/>
        <v>708.6666666666666</v>
      </c>
      <c r="W26" s="75">
        <f t="shared" si="2"/>
        <v>9253</v>
      </c>
      <c r="X26" s="75">
        <v>1655</v>
      </c>
      <c r="Y26" s="76">
        <f t="shared" si="3"/>
        <v>2178</v>
      </c>
    </row>
    <row r="27" spans="1:25" ht="12.75">
      <c r="A27" s="72">
        <v>14</v>
      </c>
      <c r="B27" s="51">
        <v>12</v>
      </c>
      <c r="C27" s="4" t="s">
        <v>61</v>
      </c>
      <c r="D27" s="4" t="s">
        <v>62</v>
      </c>
      <c r="E27" s="15" t="s">
        <v>45</v>
      </c>
      <c r="F27" s="15" t="s">
        <v>44</v>
      </c>
      <c r="G27" s="37">
        <v>6</v>
      </c>
      <c r="H27" s="37">
        <v>4</v>
      </c>
      <c r="I27" s="24">
        <v>1151</v>
      </c>
      <c r="J27" s="24">
        <v>1373</v>
      </c>
      <c r="K27" s="14">
        <v>320</v>
      </c>
      <c r="L27" s="14">
        <v>286</v>
      </c>
      <c r="M27" s="64">
        <f>(I27/J27*100)-100</f>
        <v>-16.168973051711575</v>
      </c>
      <c r="N27" s="14">
        <f t="shared" si="0"/>
        <v>287.75</v>
      </c>
      <c r="O27" s="38">
        <v>4</v>
      </c>
      <c r="P27" s="14">
        <v>1744</v>
      </c>
      <c r="Q27" s="14">
        <v>1888</v>
      </c>
      <c r="R27" s="14">
        <v>457</v>
      </c>
      <c r="S27" s="14">
        <v>434</v>
      </c>
      <c r="T27" s="64">
        <f>(P27/Q27*100)-100</f>
        <v>-7.627118644067792</v>
      </c>
      <c r="U27" s="75">
        <v>14701</v>
      </c>
      <c r="V27" s="14">
        <f t="shared" si="1"/>
        <v>436</v>
      </c>
      <c r="W27" s="75">
        <f t="shared" si="2"/>
        <v>16445</v>
      </c>
      <c r="X27" s="77">
        <v>3368</v>
      </c>
      <c r="Y27" s="76">
        <f t="shared" si="3"/>
        <v>3825</v>
      </c>
    </row>
    <row r="28" spans="1:25" ht="12.75">
      <c r="A28" s="72">
        <v>15</v>
      </c>
      <c r="B28" s="72" t="s">
        <v>53</v>
      </c>
      <c r="C28" s="4" t="s">
        <v>88</v>
      </c>
      <c r="D28" s="4" t="s">
        <v>88</v>
      </c>
      <c r="E28" s="15" t="s">
        <v>45</v>
      </c>
      <c r="F28" s="15" t="s">
        <v>42</v>
      </c>
      <c r="G28" s="37">
        <v>1</v>
      </c>
      <c r="H28" s="37">
        <v>1</v>
      </c>
      <c r="I28" s="24">
        <v>345</v>
      </c>
      <c r="J28" s="24"/>
      <c r="K28" s="14">
        <v>74</v>
      </c>
      <c r="L28" s="14"/>
      <c r="M28" s="64"/>
      <c r="N28" s="14">
        <f t="shared" si="0"/>
        <v>345</v>
      </c>
      <c r="O28" s="73">
        <v>1</v>
      </c>
      <c r="P28" s="14">
        <v>696</v>
      </c>
      <c r="Q28" s="14"/>
      <c r="R28" s="14">
        <v>155</v>
      </c>
      <c r="S28" s="14"/>
      <c r="T28" s="64"/>
      <c r="U28" s="75"/>
      <c r="V28" s="14">
        <f t="shared" si="1"/>
        <v>696</v>
      </c>
      <c r="W28" s="75">
        <f t="shared" si="2"/>
        <v>696</v>
      </c>
      <c r="X28" s="77"/>
      <c r="Y28" s="76">
        <f t="shared" si="3"/>
        <v>155</v>
      </c>
    </row>
    <row r="29" spans="1:25" ht="12.75">
      <c r="A29" s="72">
        <v>16</v>
      </c>
      <c r="B29" s="72"/>
      <c r="C29" s="92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5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0"/>
      <c r="D31" s="90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50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0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134</v>
      </c>
      <c r="I34" s="31">
        <f>SUM(I14:I33)</f>
        <v>185622</v>
      </c>
      <c r="J34" s="31">
        <v>232940</v>
      </c>
      <c r="K34" s="31">
        <f>SUM(K14:K33)</f>
        <v>38639</v>
      </c>
      <c r="L34" s="31">
        <v>44683</v>
      </c>
      <c r="M34" s="68">
        <f>(I34/J34*100)-100</f>
        <v>-20.31338542113849</v>
      </c>
      <c r="N34" s="32">
        <f>I34/H34</f>
        <v>1385.2388059701493</v>
      </c>
      <c r="O34" s="34">
        <f>SUM(O14:O33)</f>
        <v>134</v>
      </c>
      <c r="P34" s="31">
        <f>SUM(P14:P33)</f>
        <v>413117</v>
      </c>
      <c r="Q34" s="31">
        <v>348995</v>
      </c>
      <c r="R34" s="31">
        <f>SUM(R14:R33)</f>
        <v>95247</v>
      </c>
      <c r="S34" s="31">
        <v>70166</v>
      </c>
      <c r="T34" s="68">
        <f>(P34/Q34*100)-100</f>
        <v>18.37332913078984</v>
      </c>
      <c r="U34" s="78">
        <f>SUM(U14:U33)</f>
        <v>1320506</v>
      </c>
      <c r="V34" s="32">
        <f>P34/O34</f>
        <v>3082.9626865671644</v>
      </c>
      <c r="W34" s="75">
        <f>SUM(U34,P34)</f>
        <v>1733623</v>
      </c>
      <c r="X34" s="79">
        <f>SUM(X14:X33)</f>
        <v>294676</v>
      </c>
      <c r="Y34" s="35">
        <f>SUM(Y14:Y33)</f>
        <v>389923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88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Dec</v>
      </c>
      <c r="L4" s="20"/>
      <c r="M4" s="62" t="str">
        <f>'WEEKLY COMPETITIVE REPORT'!M4</f>
        <v>26 -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0.7539</v>
      </c>
    </row>
    <row r="5" spans="1:25" s="2" customFormat="1" ht="11.25">
      <c r="A5" s="8"/>
      <c r="B5" s="8"/>
      <c r="C5" s="8" t="s">
        <v>0</v>
      </c>
      <c r="D5" s="8"/>
      <c r="E5" s="93"/>
      <c r="F5" s="8"/>
      <c r="G5" s="3" t="s">
        <v>4</v>
      </c>
      <c r="H5" s="7"/>
      <c r="I5" s="7"/>
      <c r="J5" s="7"/>
      <c r="K5" s="67" t="str">
        <f>'WEEKLY COMPETITIVE REPORT'!K5</f>
        <v>23 - Dec</v>
      </c>
      <c r="L5" s="7"/>
      <c r="M5" s="63" t="str">
        <f>'WEEKLY COMPETITIVE REPORT'!M5</f>
        <v>29 -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40542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LITTLE FOCKERS</v>
      </c>
      <c r="D14" s="4" t="str">
        <f>'WEEKLY COMPETITIVE REPORT'!D14</f>
        <v>NJUNA DRUŽINA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13</v>
      </c>
      <c r="I14" s="14">
        <f>'WEEKLY COMPETITIVE REPORT'!I14/Y4</f>
        <v>95825.70632709908</v>
      </c>
      <c r="J14" s="14">
        <f>'WEEKLY COMPETITIVE REPORT'!J14/Y4</f>
        <v>0</v>
      </c>
      <c r="K14" s="22">
        <f>'WEEKLY COMPETITIVE REPORT'!K14</f>
        <v>14287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7371.208179007621</v>
      </c>
      <c r="O14" s="37">
        <f>'WEEKLY COMPETITIVE REPORT'!O14</f>
        <v>13</v>
      </c>
      <c r="P14" s="14">
        <f>'WEEKLY COMPETITIVE REPORT'!P14/Y4</f>
        <v>189182.9155060353</v>
      </c>
      <c r="Q14" s="14">
        <f>'WEEKLY COMPETITIVE REPORT'!Q14/Y4</f>
        <v>2774.903833399655</v>
      </c>
      <c r="R14" s="22">
        <f>'WEEKLY COMPETITIVE REPORT'!R14</f>
        <v>32075</v>
      </c>
      <c r="S14" s="22">
        <f>'WEEKLY COMPETITIVE REPORT'!S14</f>
        <v>663</v>
      </c>
      <c r="T14" s="64">
        <f>'WEEKLY COMPETITIVE REPORT'!T14</f>
        <v>0</v>
      </c>
      <c r="U14" s="14">
        <f>'WEEKLY COMPETITIVE REPORT'!U14/Y4</f>
        <v>2774.903833399655</v>
      </c>
      <c r="V14" s="14">
        <f aca="true" t="shared" si="1" ref="V14:V20">P14/O14</f>
        <v>14552.531962002715</v>
      </c>
      <c r="W14" s="25">
        <f aca="true" t="shared" si="2" ref="W14:W20">P14+U14</f>
        <v>191957.81933943494</v>
      </c>
      <c r="X14" s="22">
        <f>'WEEKLY COMPETITIVE REPORT'!X14</f>
        <v>663</v>
      </c>
      <c r="Y14" s="56">
        <f>'WEEKLY COMPETITIVE REPORT'!Y14</f>
        <v>32738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GREMO MI PO SVOJE</v>
      </c>
      <c r="D15" s="4" t="str">
        <f>'WEEKLY COMPETITIVE REPORT'!D15</f>
        <v>GREMO MI PO SVOJE</v>
      </c>
      <c r="E15" s="4" t="str">
        <f>'WEEKLY COMPETITIVE REPORT'!E15</f>
        <v>DOMEST</v>
      </c>
      <c r="F15" s="4" t="str">
        <f>'WEEKLY COMPETITIVE REPORT'!F15</f>
        <v>Cinemania</v>
      </c>
      <c r="G15" s="37">
        <f>'WEEKLY COMPETITIVE REPORT'!G15</f>
        <v>8</v>
      </c>
      <c r="H15" s="37">
        <f>'WEEKLY COMPETITIVE REPORT'!H15</f>
        <v>11</v>
      </c>
      <c r="I15" s="14">
        <f>'WEEKLY COMPETITIVE REPORT'!I15/Y4</f>
        <v>50529.24791086351</v>
      </c>
      <c r="J15" s="14">
        <f>'WEEKLY COMPETITIVE REPORT'!J15/Y4</f>
        <v>25227.48375116063</v>
      </c>
      <c r="K15" s="22">
        <f>'WEEKLY COMPETITIVE REPORT'!K15</f>
        <v>9161</v>
      </c>
      <c r="L15" s="22">
        <f>'WEEKLY COMPETITIVE REPORT'!L15</f>
        <v>4181</v>
      </c>
      <c r="M15" s="64">
        <f>'WEEKLY COMPETITIVE REPORT'!M15</f>
        <v>100.29444239970556</v>
      </c>
      <c r="N15" s="14">
        <f t="shared" si="0"/>
        <v>4593.5679918966825</v>
      </c>
      <c r="O15" s="37">
        <f>'WEEKLY COMPETITIVE REPORT'!O15</f>
        <v>11</v>
      </c>
      <c r="P15" s="14">
        <f>'WEEKLY COMPETITIVE REPORT'!P15/Y4</f>
        <v>114529.77848521023</v>
      </c>
      <c r="Q15" s="14">
        <f>'WEEKLY COMPETITIVE REPORT'!Q15/Y4</f>
        <v>43114.47141530707</v>
      </c>
      <c r="R15" s="22">
        <f>'WEEKLY COMPETITIVE REPORT'!R15</f>
        <v>22737</v>
      </c>
      <c r="S15" s="22">
        <f>'WEEKLY COMPETITIVE REPORT'!S15</f>
        <v>8091</v>
      </c>
      <c r="T15" s="64">
        <f>'WEEKLY COMPETITIVE REPORT'!T15</f>
        <v>165.64115185823283</v>
      </c>
      <c r="U15" s="14">
        <f>'WEEKLY COMPETITIVE REPORT'!U15/Y4</f>
        <v>789027.7225096166</v>
      </c>
      <c r="V15" s="14">
        <f t="shared" si="1"/>
        <v>10411.79804411002</v>
      </c>
      <c r="W15" s="25">
        <f t="shared" si="2"/>
        <v>903557.5009948269</v>
      </c>
      <c r="X15" s="22">
        <f>'WEEKLY COMPETITIVE REPORT'!X15</f>
        <v>139630</v>
      </c>
      <c r="Y15" s="56">
        <f>'WEEKLY COMPETITIVE REPORT'!Y15</f>
        <v>162367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LIFE AS WE KNOW IT</v>
      </c>
      <c r="D16" s="4" t="str">
        <f>'WEEKLY COMPETITIVE REPORT'!D16</f>
        <v>ŽIVLJENJE, KOT GA POZNAŠ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7</v>
      </c>
      <c r="I16" s="14">
        <f>'WEEKLY COMPETITIVE REPORT'!I16/Y4</f>
        <v>18123.093248441437</v>
      </c>
      <c r="J16" s="14">
        <f>'WEEKLY COMPETITIVE REPORT'!J16/Y4</f>
        <v>26360.259981429896</v>
      </c>
      <c r="K16" s="22">
        <f>'WEEKLY COMPETITIVE REPORT'!K16</f>
        <v>2774</v>
      </c>
      <c r="L16" s="22">
        <f>'WEEKLY COMPETITIVE REPORT'!L16</f>
        <v>3995</v>
      </c>
      <c r="M16" s="64">
        <f>'WEEKLY COMPETITIVE REPORT'!M16</f>
        <v>-31.248427514718458</v>
      </c>
      <c r="N16" s="14">
        <f t="shared" si="0"/>
        <v>2589.0133212059195</v>
      </c>
      <c r="O16" s="37">
        <f>'WEEKLY COMPETITIVE REPORT'!O16</f>
        <v>7</v>
      </c>
      <c r="P16" s="14">
        <f>'WEEKLY COMPETITIVE REPORT'!P16/Y4</f>
        <v>43524.34009815625</v>
      </c>
      <c r="Q16" s="14">
        <f>'WEEKLY COMPETITIVE REPORT'!Q16/Y4</f>
        <v>41528.054118583364</v>
      </c>
      <c r="R16" s="22">
        <f>'WEEKLY COMPETITIVE REPORT'!R16</f>
        <v>7740</v>
      </c>
      <c r="S16" s="22">
        <f>'WEEKLY COMPETITIVE REPORT'!S16</f>
        <v>7093</v>
      </c>
      <c r="T16" s="64">
        <f>'WEEKLY COMPETITIVE REPORT'!T16</f>
        <v>4.807078063114872</v>
      </c>
      <c r="U16" s="14">
        <f>'WEEKLY COMPETITIVE REPORT'!U16/Y4</f>
        <v>44605.38532961931</v>
      </c>
      <c r="V16" s="14">
        <f t="shared" si="1"/>
        <v>6217.762871165179</v>
      </c>
      <c r="W16" s="25">
        <f t="shared" si="2"/>
        <v>88129.72542777556</v>
      </c>
      <c r="X16" s="22">
        <f>'WEEKLY COMPETITIVE REPORT'!X16</f>
        <v>7367</v>
      </c>
      <c r="Y16" s="56">
        <f>'WEEKLY COMPETITIVE REPORT'!Y16</f>
        <v>15107</v>
      </c>
    </row>
    <row r="17" spans="1:25" ht="12.75">
      <c r="A17" s="50">
        <v>4</v>
      </c>
      <c r="B17" s="4">
        <f>'WEEKLY COMPETITIVE REPORT'!B17</f>
        <v>6</v>
      </c>
      <c r="C17" s="4" t="str">
        <f>'WEEKLY COMPETITIVE REPORT'!C17</f>
        <v>MEGAMIND</v>
      </c>
      <c r="D17" s="4" t="str">
        <f>'WEEKLY COMPETITIVE REPORT'!D17</f>
        <v>MEGAUM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18</v>
      </c>
      <c r="I17" s="14">
        <f>'WEEKLY COMPETITIVE REPORT'!I17/Y4</f>
        <v>14042.976522085157</v>
      </c>
      <c r="J17" s="14">
        <f>'WEEKLY COMPETITIVE REPORT'!J17/Y4</f>
        <v>20558.429499933678</v>
      </c>
      <c r="K17" s="22">
        <f>'WEEKLY COMPETITIVE REPORT'!K17</f>
        <v>2129</v>
      </c>
      <c r="L17" s="22">
        <f>'WEEKLY COMPETITIVE REPORT'!L17</f>
        <v>2956</v>
      </c>
      <c r="M17" s="64">
        <f>'WEEKLY COMPETITIVE REPORT'!M17</f>
        <v>-31.692367249499966</v>
      </c>
      <c r="N17" s="14">
        <f t="shared" si="0"/>
        <v>780.1653623380643</v>
      </c>
      <c r="O17" s="37">
        <f>'WEEKLY COMPETITIVE REPORT'!O17</f>
        <v>18</v>
      </c>
      <c r="P17" s="14">
        <f>'WEEKLY COMPETITIVE REPORT'!P17/Y4</f>
        <v>42038.73192731132</v>
      </c>
      <c r="Q17" s="14">
        <f>'WEEKLY COMPETITIVE REPORT'!Q17/Y4</f>
        <v>26743.599946942566</v>
      </c>
      <c r="R17" s="22">
        <f>'WEEKLY COMPETITIVE REPORT'!R17</f>
        <v>7118</v>
      </c>
      <c r="S17" s="22">
        <f>'WEEKLY COMPETITIVE REPORT'!S17</f>
        <v>4113</v>
      </c>
      <c r="T17" s="64">
        <f>'WEEKLY COMPETITIVE REPORT'!T17</f>
        <v>57.19174685051087</v>
      </c>
      <c r="U17" s="14">
        <f>'WEEKLY COMPETITIVE REPORT'!U17/Y4</f>
        <v>89332.8027589866</v>
      </c>
      <c r="V17" s="14">
        <f t="shared" si="1"/>
        <v>2335.485107072851</v>
      </c>
      <c r="W17" s="25">
        <f t="shared" si="2"/>
        <v>131371.5346862979</v>
      </c>
      <c r="X17" s="22">
        <f>'WEEKLY COMPETITIVE REPORT'!X17</f>
        <v>13864</v>
      </c>
      <c r="Y17" s="56">
        <f>'WEEKLY COMPETITIVE REPORT'!Y17</f>
        <v>20982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TRON: LEGACY</v>
      </c>
      <c r="D18" s="4" t="str">
        <f>'WEEKLY COMPETITIVE REPORT'!D18</f>
        <v>TRON: ZAPUŠČINA</v>
      </c>
      <c r="E18" s="4" t="str">
        <f>'WEEKLY COMPETITIVE REPORT'!E18</f>
        <v>WDI</v>
      </c>
      <c r="F18" s="4" t="str">
        <f>'WEEKLY COMPETITIVE REPORT'!F18</f>
        <v>CENEX</v>
      </c>
      <c r="G18" s="37">
        <f>'WEEKLY COMPETITIVE REPORT'!G18</f>
        <v>2</v>
      </c>
      <c r="H18" s="37">
        <f>'WEEKLY COMPETITIVE REPORT'!H18</f>
        <v>14</v>
      </c>
      <c r="I18" s="14">
        <f>'WEEKLY COMPETITIVE REPORT'!I18/Y4</f>
        <v>12955.299111287968</v>
      </c>
      <c r="J18" s="14">
        <f>'WEEKLY COMPETITIVE REPORT'!J18/Y4</f>
        <v>17242.339832869082</v>
      </c>
      <c r="K18" s="22">
        <f>'WEEKLY COMPETITIVE REPORT'!K18</f>
        <v>1613</v>
      </c>
      <c r="L18" s="22">
        <f>'WEEKLY COMPETITIVE REPORT'!L18</f>
        <v>2162</v>
      </c>
      <c r="M18" s="64">
        <f>'WEEKLY COMPETITIVE REPORT'!M18</f>
        <v>-24.863451034694975</v>
      </c>
      <c r="N18" s="14">
        <f t="shared" si="0"/>
        <v>925.3785079491406</v>
      </c>
      <c r="O18" s="37">
        <f>'WEEKLY COMPETITIVE REPORT'!O18</f>
        <v>14</v>
      </c>
      <c r="P18" s="14">
        <f>'WEEKLY COMPETITIVE REPORT'!P18/Y4</f>
        <v>32468.497148162885</v>
      </c>
      <c r="Q18" s="14">
        <f>'WEEKLY COMPETITIVE REPORT'!Q18/Y4</f>
        <v>31211.03594641199</v>
      </c>
      <c r="R18" s="22">
        <f>'WEEKLY COMPETITIVE REPORT'!R18</f>
        <v>4570</v>
      </c>
      <c r="S18" s="22">
        <f>'WEEKLY COMPETITIVE REPORT'!S18</f>
        <v>4596</v>
      </c>
      <c r="T18" s="64">
        <f>'WEEKLY COMPETITIVE REPORT'!T18</f>
        <v>4.0288992775180645</v>
      </c>
      <c r="U18" s="14">
        <f>'WEEKLY COMPETITIVE REPORT'!U18/Y4</f>
        <v>31211.03594641199</v>
      </c>
      <c r="V18" s="14">
        <f t="shared" si="1"/>
        <v>2319.1783677259205</v>
      </c>
      <c r="W18" s="25">
        <f t="shared" si="2"/>
        <v>63679.53309457487</v>
      </c>
      <c r="X18" s="22">
        <f>'WEEKLY COMPETITIVE REPORT'!X18</f>
        <v>4596</v>
      </c>
      <c r="Y18" s="56">
        <f>'WEEKLY COMPETITIVE REPORT'!Y18</f>
        <v>9166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THE CHRONICLES OF NARNIA: THE VOYAGE OF THE DAWN TREADER</v>
      </c>
      <c r="D19" s="4" t="str">
        <f>'WEEKLY COMPETITIVE REPORT'!D19</f>
        <v>ZGODBE IZ NARNIJE: POTOVANJE POTEPUŠKE ZARJE</v>
      </c>
      <c r="E19" s="4" t="str">
        <f>'WEEKLY COMPETITIVE REPORT'!E19</f>
        <v>FOX</v>
      </c>
      <c r="F19" s="4" t="str">
        <f>'WEEKLY COMPETITIVE REPORT'!F19</f>
        <v>CF</v>
      </c>
      <c r="G19" s="37">
        <f>'WEEKLY COMPETITIVE REPORT'!G19</f>
        <v>3</v>
      </c>
      <c r="H19" s="37">
        <f>'WEEKLY COMPETITIVE REPORT'!H19</f>
        <v>18</v>
      </c>
      <c r="I19" s="14">
        <f>'WEEKLY COMPETITIVE REPORT'!I19/Y4</f>
        <v>14178.272980501393</v>
      </c>
      <c r="J19" s="14">
        <f>'WEEKLY COMPETITIVE REPORT'!J19/Y4</f>
        <v>25056.3735243401</v>
      </c>
      <c r="K19" s="22">
        <f>'WEEKLY COMPETITIVE REPORT'!K19</f>
        <v>2192</v>
      </c>
      <c r="L19" s="22">
        <f>'WEEKLY COMPETITIVE REPORT'!L19</f>
        <v>3447</v>
      </c>
      <c r="M19" s="64">
        <f>'WEEKLY COMPETITIVE REPORT'!M19</f>
        <v>-43.41450502911594</v>
      </c>
      <c r="N19" s="14">
        <f t="shared" si="0"/>
        <v>787.6818322500774</v>
      </c>
      <c r="O19" s="37">
        <f>'WEEKLY COMPETITIVE REPORT'!O19</f>
        <v>18</v>
      </c>
      <c r="P19" s="14">
        <f>'WEEKLY COMPETITIVE REPORT'!P19/Y4</f>
        <v>32256.26740947075</v>
      </c>
      <c r="Q19" s="14">
        <f>'WEEKLY COMPETITIVE REPORT'!Q19/Y4</f>
        <v>30929.83154264491</v>
      </c>
      <c r="R19" s="22">
        <f>'WEEKLY COMPETITIVE REPORT'!R19</f>
        <v>5529</v>
      </c>
      <c r="S19" s="22">
        <f>'WEEKLY COMPETITIVE REPORT'!S19</f>
        <v>4393</v>
      </c>
      <c r="T19" s="64">
        <f>'WEEKLY COMPETITIVE REPORT'!T19</f>
        <v>4.288532464190766</v>
      </c>
      <c r="U19" s="14">
        <f>'WEEKLY COMPETITIVE REPORT'!U19/Y4</f>
        <v>95036.47698633772</v>
      </c>
      <c r="V19" s="14">
        <f t="shared" si="1"/>
        <v>1792.0148560817083</v>
      </c>
      <c r="W19" s="25">
        <f t="shared" si="2"/>
        <v>127292.74439580846</v>
      </c>
      <c r="X19" s="22">
        <f>'WEEKLY COMPETITIVE REPORT'!X19</f>
        <v>13879</v>
      </c>
      <c r="Y19" s="56">
        <f>'WEEKLY COMPETITIVE REPORT'!Y19</f>
        <v>19408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DUE DATE</v>
      </c>
      <c r="D20" s="4" t="str">
        <f>'WEEKLY COMPETITIVE REPORT'!D20</f>
        <v>DRAGA POČAKAJ SEM NA POTI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8</v>
      </c>
      <c r="I20" s="14">
        <f>'WEEKLY COMPETITIVE REPORT'!I20/Y4</f>
        <v>13355.882743069373</v>
      </c>
      <c r="J20" s="14">
        <f>'WEEKLY COMPETITIVE REPORT'!J20/Y4</f>
        <v>18660.299774505904</v>
      </c>
      <c r="K20" s="22">
        <f>'WEEKLY COMPETITIVE REPORT'!K20</f>
        <v>2026</v>
      </c>
      <c r="L20" s="22">
        <f>'WEEKLY COMPETITIVE REPORT'!L20</f>
        <v>2792</v>
      </c>
      <c r="M20" s="64">
        <f>'WEEKLY COMPETITIVE REPORT'!M20</f>
        <v>-28.426215524594824</v>
      </c>
      <c r="N20" s="14">
        <f t="shared" si="0"/>
        <v>1669.4853428836716</v>
      </c>
      <c r="O20" s="37">
        <f>'WEEKLY COMPETITIVE REPORT'!O20</f>
        <v>8</v>
      </c>
      <c r="P20" s="14">
        <f>'WEEKLY COMPETITIVE REPORT'!P20/Y4</f>
        <v>31363.576071096963</v>
      </c>
      <c r="Q20" s="14">
        <f>'WEEKLY COMPETITIVE REPORT'!Q20/Y4</f>
        <v>29176.283326701152</v>
      </c>
      <c r="R20" s="22">
        <f>'WEEKLY COMPETITIVE REPORT'!R20</f>
        <v>4706</v>
      </c>
      <c r="S20" s="22">
        <f>'WEEKLY COMPETITIVE REPORT'!S20</f>
        <v>4792</v>
      </c>
      <c r="T20" s="64">
        <f>'WEEKLY COMPETITIVE REPORT'!T20</f>
        <v>7.496817603200583</v>
      </c>
      <c r="U20" s="14">
        <f>'WEEKLY COMPETITIVE REPORT'!U20/Y4</f>
        <v>124322.8544899854</v>
      </c>
      <c r="V20" s="14">
        <f t="shared" si="1"/>
        <v>3920.4470088871203</v>
      </c>
      <c r="W20" s="25">
        <f t="shared" si="2"/>
        <v>155686.43056108238</v>
      </c>
      <c r="X20" s="22">
        <f>'WEEKLY COMPETITIVE REPORT'!X20</f>
        <v>20619</v>
      </c>
      <c r="Y20" s="56">
        <f>'WEEKLY COMPETITIVE REPORT'!Y20</f>
        <v>25325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HARRY POTTER AND THE DEATHLY HOLLOWS - PART 1</v>
      </c>
      <c r="D21" s="4" t="str">
        <f>'WEEKLY COMPETITIVE REPORT'!D21</f>
        <v>HARRY POTTER IN SVETINJE SMRTI - 1.DEL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16</v>
      </c>
      <c r="I21" s="14">
        <f>'WEEKLY COMPETITIVE REPORT'!I21/Y4</f>
        <v>9125.878763761772</v>
      </c>
      <c r="J21" s="14">
        <f>'WEEKLY COMPETITIVE REPORT'!J21/Y4</f>
        <v>10679.13516381483</v>
      </c>
      <c r="K21" s="22">
        <f>'WEEKLY COMPETITIVE REPORT'!K21</f>
        <v>1439</v>
      </c>
      <c r="L21" s="22">
        <f>'WEEKLY COMPETITIVE REPORT'!L21</f>
        <v>1735</v>
      </c>
      <c r="M21" s="64">
        <f>'WEEKLY COMPETITIVE REPORT'!M21</f>
        <v>-14.544777046329642</v>
      </c>
      <c r="N21" s="14">
        <f aca="true" t="shared" si="3" ref="N21:N33">I21/H21</f>
        <v>570.3674227351107</v>
      </c>
      <c r="O21" s="37">
        <f>'WEEKLY COMPETITIVE REPORT'!O21</f>
        <v>16</v>
      </c>
      <c r="P21" s="14">
        <f>'WEEKLY COMPETITIVE REPORT'!P21/Y4</f>
        <v>25723.570765353496</v>
      </c>
      <c r="Q21" s="14">
        <f>'WEEKLY COMPETITIVE REPORT'!Q21/Y4</f>
        <v>15549.80766679931</v>
      </c>
      <c r="R21" s="22">
        <f>'WEEKLY COMPETITIVE REPORT'!R21</f>
        <v>4305</v>
      </c>
      <c r="S21" s="22">
        <f>'WEEKLY COMPETITIVE REPORT'!S21</f>
        <v>2552</v>
      </c>
      <c r="T21" s="64">
        <f>'WEEKLY COMPETITIVE REPORT'!T21</f>
        <v>65.42693849697176</v>
      </c>
      <c r="U21" s="14">
        <f>'WEEKLY COMPETITIVE REPORT'!U21/Y4</f>
        <v>354807.0035813768</v>
      </c>
      <c r="V21" s="14">
        <f aca="true" t="shared" si="4" ref="V21:V33">P21/O21</f>
        <v>1607.7231728345935</v>
      </c>
      <c r="W21" s="25">
        <f aca="true" t="shared" si="5" ref="W21:W33">P21+U21</f>
        <v>380530.5743467303</v>
      </c>
      <c r="X21" s="22">
        <f>'WEEKLY COMPETITIVE REPORT'!X21</f>
        <v>56887</v>
      </c>
      <c r="Y21" s="56">
        <f>'WEEKLY COMPETITIVE REPORT'!Y21</f>
        <v>61192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PARANORMAL ACTIVITY 2</v>
      </c>
      <c r="D22" s="4" t="str">
        <f>'WEEKLY COMPETITIVE REPORT'!D22</f>
        <v>PARANORMALNO 2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3</v>
      </c>
      <c r="H22" s="37">
        <f>'WEEKLY COMPETITIVE REPORT'!H22</f>
        <v>8</v>
      </c>
      <c r="I22" s="14">
        <f>'WEEKLY COMPETITIVE REPORT'!I22/Y4</f>
        <v>6602.997745059026</v>
      </c>
      <c r="J22" s="14">
        <f>'WEEKLY COMPETITIVE REPORT'!J22/Y4</f>
        <v>14777.821992306672</v>
      </c>
      <c r="K22" s="22">
        <f>'WEEKLY COMPETITIVE REPORT'!K22</f>
        <v>989</v>
      </c>
      <c r="L22" s="22">
        <f>'WEEKLY COMPETITIVE REPORT'!L22</f>
        <v>2255</v>
      </c>
      <c r="M22" s="64">
        <f>'WEEKLY COMPETITIVE REPORT'!M22</f>
        <v>-55.31819405798402</v>
      </c>
      <c r="N22" s="14">
        <f t="shared" si="3"/>
        <v>825.3747181323782</v>
      </c>
      <c r="O22" s="37">
        <f>'WEEKLY COMPETITIVE REPORT'!O22</f>
        <v>8</v>
      </c>
      <c r="P22" s="14">
        <f>'WEEKLY COMPETITIVE REPORT'!P22/Y4</f>
        <v>14158.376442499004</v>
      </c>
      <c r="Q22" s="14">
        <f>'WEEKLY COMPETITIVE REPORT'!Q22/Y4</f>
        <v>20129.990714948934</v>
      </c>
      <c r="R22" s="22">
        <f>'WEEKLY COMPETITIVE REPORT'!R22</f>
        <v>2482</v>
      </c>
      <c r="S22" s="22">
        <f>'WEEKLY COMPETITIVE REPORT'!S22</f>
        <v>3292</v>
      </c>
      <c r="T22" s="64">
        <f>'WEEKLY COMPETITIVE REPORT'!T22</f>
        <v>-29.66526093832367</v>
      </c>
      <c r="U22" s="14">
        <f>'WEEKLY COMPETITIVE REPORT'!U22/Y4</f>
        <v>57921.47499668391</v>
      </c>
      <c r="V22" s="14">
        <f t="shared" si="4"/>
        <v>1769.7970553123755</v>
      </c>
      <c r="W22" s="25">
        <f t="shared" si="5"/>
        <v>72079.85143918291</v>
      </c>
      <c r="X22" s="22">
        <f>'WEEKLY COMPETITIVE REPORT'!X22</f>
        <v>9605</v>
      </c>
      <c r="Y22" s="56">
        <f>'WEEKLY COMPETITIVE REPORT'!Y22</f>
        <v>12087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GIRL WITH THE DRAGON TATOO (MAN SOM HATAR KVINNOR)</v>
      </c>
      <c r="D23" s="4" t="str">
        <f>'WEEKLY COMPETITIVE REPORT'!D23</f>
        <v>DEKLE Z ZMAJSKIM TATUJEM</v>
      </c>
      <c r="E23" s="4" t="str">
        <f>'WEEKLY COMPETITIVE REPORT'!E23</f>
        <v>INDEP</v>
      </c>
      <c r="F23" s="4" t="str">
        <f>'WEEKLY COMPETITIVE REPORT'!F23</f>
        <v>CF</v>
      </c>
      <c r="G23" s="37">
        <f>'WEEKLY COMPETITIVE REPORT'!G23</f>
        <v>1</v>
      </c>
      <c r="H23" s="37">
        <f>'WEEKLY COMPETITIVE REPORT'!H23</f>
        <v>1</v>
      </c>
      <c r="I23" s="14">
        <f>'WEEKLY COMPETITIVE REPORT'!I23/Y4</f>
        <v>2846.5313702082503</v>
      </c>
      <c r="J23" s="14">
        <f>'WEEKLY COMPETITIVE REPORT'!J23/Y4</f>
        <v>0</v>
      </c>
      <c r="K23" s="22">
        <f>'WEEKLY COMPETITIVE REPORT'!K23</f>
        <v>379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2846.5313702082503</v>
      </c>
      <c r="O23" s="37">
        <f>'WEEKLY COMPETITIVE REPORT'!O23</f>
        <v>1</v>
      </c>
      <c r="P23" s="14">
        <f>'WEEKLY COMPETITIVE REPORT'!P23/Y4</f>
        <v>5715.61215015254</v>
      </c>
      <c r="Q23" s="14">
        <f>'WEEKLY COMPETITIVE REPORT'!Q23/Y4</f>
        <v>0</v>
      </c>
      <c r="R23" s="22">
        <f>'WEEKLY COMPETITIVE REPORT'!R23</f>
        <v>807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5715.61215015254</v>
      </c>
      <c r="W23" s="25">
        <f t="shared" si="5"/>
        <v>5715.61215015254</v>
      </c>
      <c r="X23" s="22">
        <f>'WEEKLY COMPETITIVE REPORT'!X23</f>
        <v>0</v>
      </c>
      <c r="Y23" s="56">
        <f>'WEEKLY COMPETITIVE REPORT'!Y23</f>
        <v>807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THE SOCIAL NETWORK</v>
      </c>
      <c r="D24" s="4" t="str">
        <f>'WEEKLY COMPETITIVE REPORT'!D24</f>
        <v>SOCIALNO OMREZJE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9</v>
      </c>
      <c r="H24" s="37">
        <f>'WEEKLY COMPETITIVE REPORT'!H24</f>
        <v>7</v>
      </c>
      <c r="I24" s="14">
        <f>'WEEKLY COMPETITIVE REPORT'!I24/Y4</f>
        <v>2329.2213821461733</v>
      </c>
      <c r="J24" s="14">
        <f>'WEEKLY COMPETITIVE REPORT'!J24/Y4</f>
        <v>1184.5072290754742</v>
      </c>
      <c r="K24" s="22">
        <f>'WEEKLY COMPETITIVE REPORT'!K24</f>
        <v>622</v>
      </c>
      <c r="L24" s="22">
        <f>'WEEKLY COMPETITIVE REPORT'!L24</f>
        <v>172</v>
      </c>
      <c r="M24" s="64">
        <f>'WEEKLY COMPETITIVE REPORT'!M24</f>
        <v>96.64053751399777</v>
      </c>
      <c r="N24" s="14">
        <f t="shared" si="3"/>
        <v>332.7459117351676</v>
      </c>
      <c r="O24" s="37">
        <f>'WEEKLY COMPETITIVE REPORT'!O24</f>
        <v>7</v>
      </c>
      <c r="P24" s="14">
        <f>'WEEKLY COMPETITIVE REPORT'!P24/Y4</f>
        <v>5539.1961798647035</v>
      </c>
      <c r="Q24" s="14">
        <f>'WEEKLY COMPETITIVE REPORT'!Q24/Y4</f>
        <v>4898.527656187824</v>
      </c>
      <c r="R24" s="22">
        <f>'WEEKLY COMPETITIVE REPORT'!R24</f>
        <v>1144</v>
      </c>
      <c r="S24" s="22">
        <f>'WEEKLY COMPETITIVE REPORT'!S24</f>
        <v>1054</v>
      </c>
      <c r="T24" s="64">
        <f>'WEEKLY COMPETITIVE REPORT'!T24</f>
        <v>13.078797725426483</v>
      </c>
      <c r="U24" s="14">
        <f>'WEEKLY COMPETITIVE REPORT'!U24/Y4</f>
        <v>118355.21952513595</v>
      </c>
      <c r="V24" s="14">
        <f t="shared" si="4"/>
        <v>791.3137399806719</v>
      </c>
      <c r="W24" s="25">
        <f t="shared" si="5"/>
        <v>123894.41570500066</v>
      </c>
      <c r="X24" s="22">
        <f>'WEEKLY COMPETITIVE REPORT'!X24</f>
        <v>20140</v>
      </c>
      <c r="Y24" s="56">
        <f>'WEEKLY COMPETITIVE REPORT'!Y24</f>
        <v>21284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THE AMERICAN</v>
      </c>
      <c r="D25" s="4" t="str">
        <f>'WEEKLY COMPETITIVE REPORT'!D25</f>
        <v>AMERIČAN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5</v>
      </c>
      <c r="I25" s="14">
        <f>'WEEKLY COMPETITIVE REPORT'!I25/Y4</f>
        <v>2873.060087544767</v>
      </c>
      <c r="J25" s="14">
        <f>'WEEKLY COMPETITIVE REPORT'!J25/Y4</f>
        <v>3508.422867754344</v>
      </c>
      <c r="K25" s="22">
        <f>'WEEKLY COMPETITIVE REPORT'!K25</f>
        <v>419</v>
      </c>
      <c r="L25" s="22">
        <f>'WEEKLY COMPETITIVE REPORT'!L25</f>
        <v>510</v>
      </c>
      <c r="M25" s="64">
        <f>'WEEKLY COMPETITIVE REPORT'!M25</f>
        <v>-18.10964083175803</v>
      </c>
      <c r="N25" s="14">
        <f t="shared" si="3"/>
        <v>574.6120175089534</v>
      </c>
      <c r="O25" s="37">
        <f>'WEEKLY COMPETITIVE REPORT'!O25</f>
        <v>5</v>
      </c>
      <c r="P25" s="14">
        <f>'WEEKLY COMPETITIVE REPORT'!P25/Y4</f>
        <v>5415.8376442499</v>
      </c>
      <c r="Q25" s="14">
        <f>'WEEKLY COMPETITIVE REPORT'!Q25/Y4</f>
        <v>5280.541185833665</v>
      </c>
      <c r="R25" s="22">
        <f>'WEEKLY COMPETITIVE REPORT'!R25</f>
        <v>899</v>
      </c>
      <c r="S25" s="22">
        <f>'WEEKLY COMPETITIVE REPORT'!S25</f>
        <v>823</v>
      </c>
      <c r="T25" s="64">
        <f>'WEEKLY COMPETITIVE REPORT'!T25</f>
        <v>2.5621703089675947</v>
      </c>
      <c r="U25" s="14">
        <f>'WEEKLY COMPETITIVE REPORT'!U25/Y4</f>
        <v>15218.19870009285</v>
      </c>
      <c r="V25" s="14">
        <f t="shared" si="4"/>
        <v>1083.16752884998</v>
      </c>
      <c r="W25" s="25">
        <f t="shared" si="5"/>
        <v>20634.03634434275</v>
      </c>
      <c r="X25" s="22">
        <f>'WEEKLY COMPETITIVE REPORT'!X25</f>
        <v>2403</v>
      </c>
      <c r="Y25" s="56">
        <f>'WEEKLY COMPETITIVE REPORT'!Y25</f>
        <v>3302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RED</v>
      </c>
      <c r="D26" s="4" t="str">
        <f>'WEEKLY COMPETITIVE REPORT'!D26</f>
        <v>UPOKOJENI, OBOROŽENI, NEVARNI</v>
      </c>
      <c r="E26" s="4" t="str">
        <f>'WEEKLY COMPETITIVE REPORT'!E26</f>
        <v>INDEP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3</v>
      </c>
      <c r="I26" s="14">
        <f>'WEEKLY COMPETITIVE REPORT'!I26/Y4</f>
        <v>1443.1622231065128</v>
      </c>
      <c r="J26" s="14">
        <f>'WEEKLY COMPETITIVE REPORT'!J26/Y4</f>
        <v>1737.630985541849</v>
      </c>
      <c r="K26" s="22">
        <f>'WEEKLY COMPETITIVE REPORT'!K26</f>
        <v>215</v>
      </c>
      <c r="L26" s="22">
        <f>'WEEKLY COMPETITIVE REPORT'!L26</f>
        <v>264</v>
      </c>
      <c r="M26" s="64">
        <f>'WEEKLY COMPETITIVE REPORT'!M26</f>
        <v>-16.946564885496187</v>
      </c>
      <c r="N26" s="14">
        <f t="shared" si="3"/>
        <v>481.0540743688376</v>
      </c>
      <c r="O26" s="37">
        <f>'WEEKLY COMPETITIVE REPORT'!O26</f>
        <v>3</v>
      </c>
      <c r="P26" s="14">
        <f>'WEEKLY COMPETITIVE REPORT'!P26/Y4</f>
        <v>2820.0026528717335</v>
      </c>
      <c r="Q26" s="14">
        <f>'WEEKLY COMPETITIVE REPORT'!Q26/Y4</f>
        <v>2676.747579254543</v>
      </c>
      <c r="R26" s="22">
        <f>'WEEKLY COMPETITIVE REPORT'!R26</f>
        <v>523</v>
      </c>
      <c r="S26" s="22">
        <f>'WEEKLY COMPETITIVE REPORT'!S26</f>
        <v>470</v>
      </c>
      <c r="T26" s="64">
        <f>'WEEKLY COMPETITIVE REPORT'!T26</f>
        <v>5.351833498513386</v>
      </c>
      <c r="U26" s="14">
        <f>'WEEKLY COMPETITIVE REPORT'!U26/Y4</f>
        <v>9453.508422867753</v>
      </c>
      <c r="V26" s="14">
        <f t="shared" si="4"/>
        <v>940.0008842905778</v>
      </c>
      <c r="W26" s="25">
        <f t="shared" si="5"/>
        <v>12273.511075739487</v>
      </c>
      <c r="X26" s="22">
        <f>'WEEKLY COMPETITIVE REPORT'!X26</f>
        <v>1655</v>
      </c>
      <c r="Y26" s="56">
        <f>'WEEKLY COMPETITIVE REPORT'!Y26</f>
        <v>2178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HEARTBREAKER (L'ARNACOEUR)</v>
      </c>
      <c r="D27" s="4" t="str">
        <f>'WEEKLY COMPETITIVE REPORT'!D27</f>
        <v>LOMILEC SRC</v>
      </c>
      <c r="E27" s="4" t="str">
        <f>'WEEKLY COMPETITIVE REPORT'!E27</f>
        <v>INDEP</v>
      </c>
      <c r="F27" s="4" t="str">
        <f>'WEEKLY COMPETITIVE REPORT'!F27</f>
        <v>Blitz</v>
      </c>
      <c r="G27" s="37">
        <f>'WEEKLY COMPETITIVE REPORT'!G27</f>
        <v>6</v>
      </c>
      <c r="H27" s="37">
        <f>'WEEKLY COMPETITIVE REPORT'!H27</f>
        <v>4</v>
      </c>
      <c r="I27" s="14">
        <f>'WEEKLY COMPETITIVE REPORT'!I27/Y4</f>
        <v>1526.7276827165406</v>
      </c>
      <c r="J27" s="14">
        <f>'WEEKLY COMPETITIVE REPORT'!J27/Y17</f>
        <v>0.0654370412734725</v>
      </c>
      <c r="K27" s="22">
        <f>'WEEKLY COMPETITIVE REPORT'!K27</f>
        <v>320</v>
      </c>
      <c r="L27" s="22">
        <f>'WEEKLY COMPETITIVE REPORT'!L27</f>
        <v>286</v>
      </c>
      <c r="M27" s="64">
        <f>'WEEKLY COMPETITIVE REPORT'!M27</f>
        <v>-16.168973051711575</v>
      </c>
      <c r="N27" s="14">
        <f t="shared" si="3"/>
        <v>381.68192067913515</v>
      </c>
      <c r="O27" s="37">
        <f>'WEEKLY COMPETITIVE REPORT'!O27</f>
        <v>4</v>
      </c>
      <c r="P27" s="14">
        <f>'WEEKLY COMPETITIVE REPORT'!P27/Y4</f>
        <v>2313.304151744263</v>
      </c>
      <c r="Q27" s="14">
        <f>'WEEKLY COMPETITIVE REPORT'!Q27/Y17</f>
        <v>0.08998188923839481</v>
      </c>
      <c r="R27" s="22">
        <f>'WEEKLY COMPETITIVE REPORT'!R27</f>
        <v>457</v>
      </c>
      <c r="S27" s="22">
        <f>'WEEKLY COMPETITIVE REPORT'!S27</f>
        <v>434</v>
      </c>
      <c r="T27" s="64">
        <f>'WEEKLY COMPETITIVE REPORT'!T27</f>
        <v>-7.627118644067792</v>
      </c>
      <c r="U27" s="14">
        <f>'WEEKLY COMPETITIVE REPORT'!U27/Y17</f>
        <v>0.7006481746258698</v>
      </c>
      <c r="V27" s="14">
        <f t="shared" si="4"/>
        <v>578.3260379360657</v>
      </c>
      <c r="W27" s="25">
        <f t="shared" si="5"/>
        <v>2314.0047999188887</v>
      </c>
      <c r="X27" s="22">
        <f>'WEEKLY COMPETITIVE REPORT'!X27</f>
        <v>3368</v>
      </c>
      <c r="Y27" s="56">
        <f>'WEEKLY COMPETITIVE REPORT'!Y27</f>
        <v>3825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RICKY</v>
      </c>
      <c r="D28" s="4" t="str">
        <f>'WEEKLY COMPETITIVE REPORT'!D28</f>
        <v>RICKY</v>
      </c>
      <c r="E28" s="4" t="str">
        <f>'WEEKLY COMPETITIVE REPORT'!E28</f>
        <v>INDEP</v>
      </c>
      <c r="F28" s="4" t="str">
        <f>'WEEKLY COMPETITIVE REPORT'!F28</f>
        <v>CF</v>
      </c>
      <c r="G28" s="37">
        <f>'WEEKLY COMPETITIVE REPORT'!G28</f>
        <v>1</v>
      </c>
      <c r="H28" s="37">
        <f>'WEEKLY COMPETITIVE REPORT'!H28</f>
        <v>1</v>
      </c>
      <c r="I28" s="14">
        <f>'WEEKLY COMPETITIVE REPORT'!I28/Y4</f>
        <v>457.62037405491446</v>
      </c>
      <c r="J28" s="14">
        <f>'WEEKLY COMPETITIVE REPORT'!J28/Y17</f>
        <v>0</v>
      </c>
      <c r="K28" s="22">
        <f>'WEEKLY COMPETITIVE REPORT'!K28</f>
        <v>74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457.62037405491446</v>
      </c>
      <c r="O28" s="37">
        <f>'WEEKLY COMPETITIVE REPORT'!O28</f>
        <v>1</v>
      </c>
      <c r="P28" s="14">
        <f>'WEEKLY COMPETITIVE REPORT'!P28/Y4</f>
        <v>923.199363310784</v>
      </c>
      <c r="Q28" s="14">
        <f>'WEEKLY COMPETITIVE REPORT'!Q28/Y17</f>
        <v>0</v>
      </c>
      <c r="R28" s="22">
        <f>'WEEKLY COMPETITIVE REPORT'!R28</f>
        <v>155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923.199363310784</v>
      </c>
      <c r="W28" s="25">
        <f t="shared" si="5"/>
        <v>923.199363310784</v>
      </c>
      <c r="X28" s="22">
        <f>'WEEKLY COMPETITIVE REPORT'!X28</f>
        <v>0</v>
      </c>
      <c r="Y28" s="56">
        <f>'WEEKLY COMPETITIVE REPORT'!Y28</f>
        <v>155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134</v>
      </c>
      <c r="I34" s="32">
        <f>SUM(I14:I33)</f>
        <v>246215.67847194584</v>
      </c>
      <c r="J34" s="31">
        <f>SUM(J14:J33)</f>
        <v>164992.77003977375</v>
      </c>
      <c r="K34" s="31">
        <f>SUM(K14:K33)</f>
        <v>38639</v>
      </c>
      <c r="L34" s="31">
        <f>SUM(L14:L33)</f>
        <v>24755</v>
      </c>
      <c r="M34" s="64">
        <f>'WEEKLY COMPETITIVE REPORT'!M34</f>
        <v>-20.31338542113849</v>
      </c>
      <c r="N34" s="32">
        <f>I34/H34</f>
        <v>1837.4304363578049</v>
      </c>
      <c r="O34" s="40">
        <f>'WEEKLY COMPETITIVE REPORT'!O34</f>
        <v>134</v>
      </c>
      <c r="P34" s="31">
        <f>SUM(P14:P33)</f>
        <v>547973.2059954902</v>
      </c>
      <c r="Q34" s="31">
        <f>SUM(Q14:Q33)</f>
        <v>254013.8849149042</v>
      </c>
      <c r="R34" s="31">
        <f>SUM(R14:R33)</f>
        <v>95247</v>
      </c>
      <c r="S34" s="31">
        <f>SUM(S14:S33)</f>
        <v>42366</v>
      </c>
      <c r="T34" s="65">
        <f>P34/Q34-100%</f>
        <v>1.1572569002637936</v>
      </c>
      <c r="U34" s="31">
        <f>SUM(U14:U33)</f>
        <v>1732067.2877286891</v>
      </c>
      <c r="V34" s="32">
        <f>P34/O34</f>
        <v>4089.352283548434</v>
      </c>
      <c r="W34" s="31">
        <f>SUM(W14:W33)</f>
        <v>2280040.4937241795</v>
      </c>
      <c r="X34" s="31">
        <f>SUM(X14:X33)</f>
        <v>294676</v>
      </c>
      <c r="Y34" s="35">
        <f>SUM(Y14:Y33)</f>
        <v>389923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2010-12-30T11:36:08Z</dcterms:modified>
  <cp:category/>
  <cp:version/>
  <cp:contentType/>
  <cp:contentStatus/>
</cp:coreProperties>
</file>