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9440" windowHeight="72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<sst xmlns="http://schemas.openxmlformats.org/spreadsheetml/2006/main" count="267" uniqueCount="98">
  <si>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</si>
  <si>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</si>
  <si>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</si>
  <si>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</si>
  <si>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</si>
  <si>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</si>
  <si>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</si>
  <si>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</si>
  <si>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</si>
  <si>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</si>
  <si>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</si>
  <si>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</si>
  <si>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</si>
  <si>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</si>
  <si>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</si>
  <si>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</si>
  <si>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</si>
  <si>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</si>
  <si>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</si>
  <si>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</si>
  <si>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</si>
  <si>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</si>
  <si>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</si>
  <si>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</si>
  <si>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</si>
  <si>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</si>
  <si>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</si>
  <si>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</si>
  <si>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</si>
  <si>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</si>
  <si>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</si>
  <si>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</si>
  <si>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</si>
  <si>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</si>
  <si>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</si>
  <si>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</si>
  <si>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</si>
  <si>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</si>
  <si>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</si>
  <si>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</si>
  <si>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</si>
  <si>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</si>
  <si>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</si>
  <si>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</si>
  <si>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</si>
  <si>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</si>
  <si>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</si>
  <si>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</si>
  <si>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</si>
  <si>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</si>
  <si>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</si>
  <si>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</si>
  <si>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DOMEST</t>
  </si>
  <si>
    <t>PAR</t>
  </si>
  <si>
    <t>SONY</t>
  </si>
  <si>
    <t>TANGLED</t>
  </si>
  <si>
    <t>ZLATOLASKA</t>
  </si>
  <si>
    <t>KING'S SPEECH</t>
  </si>
  <si>
    <t>KRALJEV GOVOR</t>
  </si>
  <si>
    <t>JUST GO WITH IT</t>
  </si>
  <si>
    <t>MOJA NEPRAVA ŽENA</t>
  </si>
  <si>
    <t>UNKNOWN</t>
  </si>
  <si>
    <t>NEZNANEC</t>
  </si>
  <si>
    <t>WB</t>
  </si>
  <si>
    <t>RANGO</t>
  </si>
  <si>
    <t>DRIVE ANGRY 3D</t>
  </si>
  <si>
    <t>DIVJA VOŽNJA 3D</t>
  </si>
  <si>
    <t>UNI</t>
  </si>
  <si>
    <t>JUSTIN BIEBER: NEVER SAY NEVER</t>
  </si>
  <si>
    <t>JUSTIN BIEBER: NIKOLI NE RECI NIKOLI</t>
  </si>
  <si>
    <t>HOW DO YOU KNOW</t>
  </si>
  <si>
    <t>KAKO VEŠ</t>
  </si>
  <si>
    <t>THE RITE</t>
  </si>
  <si>
    <t>OBRED</t>
  </si>
  <si>
    <t>PAUL</t>
  </si>
  <si>
    <t>LIMITLESS</t>
  </si>
  <si>
    <t>ODKLENJEN</t>
  </si>
  <si>
    <t>NO STRINGS ATTACHED</t>
  </si>
  <si>
    <t>GOLA ZABAVA</t>
  </si>
  <si>
    <t>CIRKUS COLUMBIA</t>
  </si>
  <si>
    <t>FASTER</t>
  </si>
  <si>
    <t>HITRO MAŠČEVANJE</t>
  </si>
  <si>
    <t>I AM NUMBER FOUR</t>
  </si>
  <si>
    <t>JAZ SEM ČETRTI</t>
  </si>
  <si>
    <t>BVI</t>
  </si>
  <si>
    <t>HOP</t>
  </si>
  <si>
    <t>HALL PASS</t>
  </si>
  <si>
    <t>TEDEN BREZ PRAVIL</t>
  </si>
  <si>
    <t>15 - Apr</t>
  </si>
  <si>
    <t>17 - Apr</t>
  </si>
  <si>
    <t>14 - Apr</t>
  </si>
  <si>
    <t>20 - Apr</t>
  </si>
  <si>
    <t>RIO 3D</t>
  </si>
  <si>
    <t>FOX</t>
  </si>
  <si>
    <t>IN A BETTER WORLD</t>
  </si>
  <si>
    <t>BOLJŠI SVET</t>
  </si>
  <si>
    <t>THE ROOMATE</t>
  </si>
  <si>
    <t>CIMRA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</si>
</sst>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K29" sqref="K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88</v>
      </c>
      <c r="L4" s="20"/>
      <c r="M4" s="83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0.6847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90</v>
      </c>
      <c r="L5" s="7"/>
      <c r="M5" s="84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40654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50" t="s">
        <v>51</v>
      </c>
      <c r="C14" s="4" t="s">
        <v>92</v>
      </c>
      <c r="D14" s="4" t="s">
        <v>92</v>
      </c>
      <c r="E14" s="15" t="s">
        <v>93</v>
      </c>
      <c r="F14" s="15" t="s">
        <v>43</v>
      </c>
      <c r="G14" s="37">
        <v>1</v>
      </c>
      <c r="H14" s="37">
        <v>17</v>
      </c>
      <c r="I14" s="22">
        <v>55284</v>
      </c>
      <c r="J14" s="22"/>
      <c r="K14" s="88">
        <v>10641</v>
      </c>
      <c r="L14" s="88"/>
      <c r="M14" s="64"/>
      <c r="N14" s="14">
        <f>I14/H14</f>
        <v>3252</v>
      </c>
      <c r="O14" s="73">
        <v>17</v>
      </c>
      <c r="P14" s="22">
        <v>71240</v>
      </c>
      <c r="Q14" s="22"/>
      <c r="R14" s="22">
        <v>14531</v>
      </c>
      <c r="S14" s="22"/>
      <c r="T14" s="64"/>
      <c r="U14" s="75">
        <v>2321</v>
      </c>
      <c r="V14" s="14">
        <f>P14/O14</f>
        <v>4190.588235294118</v>
      </c>
      <c r="W14" s="75">
        <f>SUM(U14,P14)</f>
        <v>73561</v>
      </c>
      <c r="X14" s="75">
        <v>745</v>
      </c>
      <c r="Y14" s="76">
        <f>SUM(X14,R14)</f>
        <v>15276</v>
      </c>
    </row>
    <row r="15" spans="1:25" ht="12.75">
      <c r="A15" s="72">
        <v>2</v>
      </c>
      <c r="B15" s="72">
        <v>1</v>
      </c>
      <c r="C15" s="4" t="s">
        <v>85</v>
      </c>
      <c r="D15" s="4" t="s">
        <v>85</v>
      </c>
      <c r="E15" s="15" t="s">
        <v>67</v>
      </c>
      <c r="F15" s="15" t="s">
        <v>36</v>
      </c>
      <c r="G15" s="37">
        <v>2</v>
      </c>
      <c r="H15" s="37">
        <v>10</v>
      </c>
      <c r="I15" s="14">
        <v>22915</v>
      </c>
      <c r="J15" s="14">
        <v>21025</v>
      </c>
      <c r="K15" s="22">
        <v>4982</v>
      </c>
      <c r="L15" s="22">
        <v>4434</v>
      </c>
      <c r="M15" s="64">
        <f>(I15/J15*100)-100</f>
        <v>8.989298454221156</v>
      </c>
      <c r="N15" s="14">
        <f>I15/H15</f>
        <v>2291.5</v>
      </c>
      <c r="O15" s="37">
        <v>10</v>
      </c>
      <c r="P15" s="22">
        <v>28950</v>
      </c>
      <c r="Q15" s="22">
        <v>29601</v>
      </c>
      <c r="R15" s="22">
        <v>6583</v>
      </c>
      <c r="S15" s="22">
        <v>6813</v>
      </c>
      <c r="T15" s="64">
        <f>(P15/Q15*100)-100</f>
        <v>-2.1992500253369798</v>
      </c>
      <c r="U15" s="75">
        <v>30684</v>
      </c>
      <c r="V15" s="14">
        <f>P15/O15</f>
        <v>2895</v>
      </c>
      <c r="W15" s="75">
        <f>SUM(U15,P15)</f>
        <v>59634</v>
      </c>
      <c r="X15" s="75">
        <v>7286</v>
      </c>
      <c r="Y15" s="76">
        <f>SUM(X15,R15)</f>
        <v>13869</v>
      </c>
    </row>
    <row r="16" spans="1:25" ht="12.75">
      <c r="A16" s="72">
        <v>3</v>
      </c>
      <c r="B16" s="72">
        <v>2</v>
      </c>
      <c r="C16" s="4" t="s">
        <v>77</v>
      </c>
      <c r="D16" s="4" t="s">
        <v>78</v>
      </c>
      <c r="E16" s="15" t="s">
        <v>53</v>
      </c>
      <c r="F16" s="15" t="s">
        <v>36</v>
      </c>
      <c r="G16" s="37">
        <v>3</v>
      </c>
      <c r="H16" s="37">
        <v>9</v>
      </c>
      <c r="I16" s="24">
        <v>17246</v>
      </c>
      <c r="J16" s="24">
        <v>16436</v>
      </c>
      <c r="K16" s="95">
        <v>3506</v>
      </c>
      <c r="L16" s="95">
        <v>3433</v>
      </c>
      <c r="M16" s="64">
        <f>(I16/J16*100)-100</f>
        <v>4.9282063762472745</v>
      </c>
      <c r="N16" s="14">
        <f>I16/H16</f>
        <v>1916.2222222222222</v>
      </c>
      <c r="O16" s="38">
        <v>9</v>
      </c>
      <c r="P16" s="14">
        <v>23339</v>
      </c>
      <c r="Q16" s="14">
        <v>24800</v>
      </c>
      <c r="R16" s="14">
        <v>5118</v>
      </c>
      <c r="S16" s="14">
        <v>5660</v>
      </c>
      <c r="T16" s="64">
        <f>(P16/Q16*100)-100</f>
        <v>-5.891129032258064</v>
      </c>
      <c r="U16" s="75">
        <v>64727</v>
      </c>
      <c r="V16" s="14">
        <f>P16/O16</f>
        <v>2593.222222222222</v>
      </c>
      <c r="W16" s="75">
        <f>SUM(U16,P16)</f>
        <v>88066</v>
      </c>
      <c r="X16" s="75">
        <v>14945</v>
      </c>
      <c r="Y16" s="76">
        <f>SUM(X16,R16)</f>
        <v>20063</v>
      </c>
    </row>
    <row r="17" spans="1:25" ht="12.75">
      <c r="A17" s="72">
        <v>4</v>
      </c>
      <c r="B17" s="72">
        <v>3</v>
      </c>
      <c r="C17" s="4" t="s">
        <v>86</v>
      </c>
      <c r="D17" s="4" t="s">
        <v>87</v>
      </c>
      <c r="E17" s="15" t="s">
        <v>63</v>
      </c>
      <c r="F17" s="15" t="s">
        <v>43</v>
      </c>
      <c r="G17" s="37">
        <v>2</v>
      </c>
      <c r="H17" s="37">
        <v>9</v>
      </c>
      <c r="I17" s="24">
        <v>13332</v>
      </c>
      <c r="J17" s="24">
        <v>12386</v>
      </c>
      <c r="K17" s="24">
        <v>2700</v>
      </c>
      <c r="L17" s="24">
        <v>2516</v>
      </c>
      <c r="M17" s="64">
        <f>(I17/J17*100)-100</f>
        <v>7.637655417406748</v>
      </c>
      <c r="N17" s="14">
        <f>I17/H17</f>
        <v>1481.3333333333333</v>
      </c>
      <c r="O17" s="73">
        <v>9</v>
      </c>
      <c r="P17" s="22">
        <v>19896</v>
      </c>
      <c r="Q17" s="22">
        <v>19436</v>
      </c>
      <c r="R17" s="22">
        <v>4452</v>
      </c>
      <c r="S17" s="22">
        <v>4490</v>
      </c>
      <c r="T17" s="64">
        <f>(P17/Q17*100)-100</f>
        <v>2.366742128009875</v>
      </c>
      <c r="U17" s="75">
        <v>20581</v>
      </c>
      <c r="V17" s="14">
        <f>P17/O17</f>
        <v>2210.6666666666665</v>
      </c>
      <c r="W17" s="75">
        <f>SUM(U17,P17)</f>
        <v>40477</v>
      </c>
      <c r="X17" s="75">
        <v>4799</v>
      </c>
      <c r="Y17" s="76">
        <f>SUM(X17,R17)</f>
        <v>9251</v>
      </c>
    </row>
    <row r="18" spans="1:25" ht="13.5" customHeight="1">
      <c r="A18" s="72">
        <v>5</v>
      </c>
      <c r="B18" s="72">
        <v>4</v>
      </c>
      <c r="C18" s="4" t="s">
        <v>75</v>
      </c>
      <c r="D18" s="4" t="s">
        <v>76</v>
      </c>
      <c r="E18" s="15" t="s">
        <v>44</v>
      </c>
      <c r="F18" s="15" t="s">
        <v>36</v>
      </c>
      <c r="G18" s="37">
        <v>4</v>
      </c>
      <c r="H18" s="37">
        <v>9</v>
      </c>
      <c r="I18" s="14">
        <v>8609</v>
      </c>
      <c r="J18" s="14">
        <v>9473</v>
      </c>
      <c r="K18" s="24">
        <v>1706</v>
      </c>
      <c r="L18" s="24">
        <v>1893</v>
      </c>
      <c r="M18" s="64">
        <f>(I18/J18*100)-100</f>
        <v>-9.120658714240477</v>
      </c>
      <c r="N18" s="14">
        <f>I18/H18</f>
        <v>956.5555555555555</v>
      </c>
      <c r="O18" s="38">
        <v>9</v>
      </c>
      <c r="P18" s="14">
        <v>12612</v>
      </c>
      <c r="Q18" s="14">
        <v>14882</v>
      </c>
      <c r="R18" s="14">
        <v>2706</v>
      </c>
      <c r="S18" s="14">
        <v>3256</v>
      </c>
      <c r="T18" s="64">
        <f>(P18/Q18*100)-100</f>
        <v>-15.253326165837919</v>
      </c>
      <c r="U18" s="75">
        <v>71769</v>
      </c>
      <c r="V18" s="14">
        <f>P18/O18</f>
        <v>1401.3333333333333</v>
      </c>
      <c r="W18" s="75">
        <f>SUM(U18,P18)</f>
        <v>84381</v>
      </c>
      <c r="X18" s="75">
        <v>16008</v>
      </c>
      <c r="Y18" s="76">
        <f>SUM(X18,R18)</f>
        <v>18714</v>
      </c>
    </row>
    <row r="19" spans="1:25" ht="12.75">
      <c r="A19" s="72">
        <v>6</v>
      </c>
      <c r="B19" s="72" t="s">
        <v>51</v>
      </c>
      <c r="C19" s="89" t="s">
        <v>96</v>
      </c>
      <c r="D19" s="89" t="s">
        <v>97</v>
      </c>
      <c r="E19" s="15" t="s">
        <v>54</v>
      </c>
      <c r="F19" s="15" t="s">
        <v>42</v>
      </c>
      <c r="G19" s="37">
        <v>1</v>
      </c>
      <c r="H19" s="37">
        <v>4</v>
      </c>
      <c r="I19" s="24">
        <v>5184</v>
      </c>
      <c r="J19" s="24"/>
      <c r="K19" s="14">
        <v>1041</v>
      </c>
      <c r="L19" s="14"/>
      <c r="M19" s="64"/>
      <c r="N19" s="14">
        <f>I19/H19</f>
        <v>1296</v>
      </c>
      <c r="O19" s="73">
        <v>4</v>
      </c>
      <c r="P19" s="14">
        <v>7952</v>
      </c>
      <c r="Q19" s="14"/>
      <c r="R19" s="14">
        <v>1818</v>
      </c>
      <c r="S19" s="14"/>
      <c r="T19" s="64"/>
      <c r="U19" s="75">
        <v>108</v>
      </c>
      <c r="V19" s="14">
        <f>P19/O19</f>
        <v>1988</v>
      </c>
      <c r="W19" s="75">
        <f>SUM(U19,P19)</f>
        <v>8060</v>
      </c>
      <c r="X19" s="75">
        <v>51</v>
      </c>
      <c r="Y19" s="76">
        <f>SUM(X19,R19)</f>
        <v>1869</v>
      </c>
    </row>
    <row r="20" spans="1:25" ht="12.75">
      <c r="A20" s="72">
        <v>7</v>
      </c>
      <c r="B20" s="72">
        <v>5</v>
      </c>
      <c r="C20" s="4" t="s">
        <v>82</v>
      </c>
      <c r="D20" s="4" t="s">
        <v>83</v>
      </c>
      <c r="E20" s="15" t="s">
        <v>84</v>
      </c>
      <c r="F20" s="15" t="s">
        <v>48</v>
      </c>
      <c r="G20" s="37">
        <v>2</v>
      </c>
      <c r="H20" s="37">
        <v>6</v>
      </c>
      <c r="I20" s="24">
        <v>3667</v>
      </c>
      <c r="J20" s="24">
        <v>4198</v>
      </c>
      <c r="K20" s="14">
        <v>731</v>
      </c>
      <c r="L20" s="14">
        <v>841</v>
      </c>
      <c r="M20" s="64">
        <f>(I20/J20*100)-100</f>
        <v>-12.648880419247263</v>
      </c>
      <c r="N20" s="14">
        <f>I20/H20</f>
        <v>611.1666666666666</v>
      </c>
      <c r="O20" s="73">
        <v>6</v>
      </c>
      <c r="P20" s="22">
        <v>5142</v>
      </c>
      <c r="Q20" s="22">
        <v>6278</v>
      </c>
      <c r="R20" s="22">
        <v>1122</v>
      </c>
      <c r="S20" s="22">
        <v>1376</v>
      </c>
      <c r="T20" s="64">
        <f>(P20/Q20*100)-100</f>
        <v>-18.094934692577255</v>
      </c>
      <c r="U20" s="75">
        <v>6974</v>
      </c>
      <c r="V20" s="14">
        <f>P20/O20</f>
        <v>857</v>
      </c>
      <c r="W20" s="75">
        <f>SUM(U20,P20)</f>
        <v>12116</v>
      </c>
      <c r="X20" s="75">
        <v>1521</v>
      </c>
      <c r="Y20" s="76">
        <f>SUM(X20,R20)</f>
        <v>2643</v>
      </c>
    </row>
    <row r="21" spans="1:25" ht="12.75">
      <c r="A21" s="72">
        <v>8</v>
      </c>
      <c r="B21" s="72">
        <v>9</v>
      </c>
      <c r="C21" s="4" t="s">
        <v>57</v>
      </c>
      <c r="D21" s="4" t="s">
        <v>58</v>
      </c>
      <c r="E21" s="15" t="s">
        <v>44</v>
      </c>
      <c r="F21" s="15" t="s">
        <v>50</v>
      </c>
      <c r="G21" s="37">
        <v>11</v>
      </c>
      <c r="H21" s="37">
        <v>6</v>
      </c>
      <c r="I21" s="14">
        <v>2596</v>
      </c>
      <c r="J21" s="14">
        <v>1925</v>
      </c>
      <c r="K21" s="14">
        <v>589</v>
      </c>
      <c r="L21" s="14">
        <v>434</v>
      </c>
      <c r="M21" s="64">
        <f>(I21/J21*100)-100</f>
        <v>34.85714285714286</v>
      </c>
      <c r="N21" s="14">
        <f>I21/H21</f>
        <v>432.6666666666667</v>
      </c>
      <c r="O21" s="38">
        <v>6</v>
      </c>
      <c r="P21" s="14">
        <v>4240</v>
      </c>
      <c r="Q21" s="14">
        <v>3391</v>
      </c>
      <c r="R21" s="14">
        <v>1066</v>
      </c>
      <c r="S21" s="14">
        <v>762</v>
      </c>
      <c r="T21" s="64">
        <f>(P21/Q21*100)-100</f>
        <v>25.036862282512544</v>
      </c>
      <c r="U21" s="75">
        <v>204806</v>
      </c>
      <c r="V21" s="14">
        <f>P21/O21</f>
        <v>706.6666666666666</v>
      </c>
      <c r="W21" s="75">
        <f>SUM(U21,P21)</f>
        <v>209046</v>
      </c>
      <c r="X21" s="75">
        <v>44930</v>
      </c>
      <c r="Y21" s="76">
        <f>SUM(X21,R21)</f>
        <v>45996</v>
      </c>
    </row>
    <row r="22" spans="1:25" ht="12.75">
      <c r="A22" s="72">
        <v>9</v>
      </c>
      <c r="B22" s="72">
        <v>6</v>
      </c>
      <c r="C22" s="4" t="s">
        <v>72</v>
      </c>
      <c r="D22" s="4" t="s">
        <v>73</v>
      </c>
      <c r="E22" s="15" t="s">
        <v>63</v>
      </c>
      <c r="F22" s="15" t="s">
        <v>43</v>
      </c>
      <c r="G22" s="37">
        <v>5</v>
      </c>
      <c r="H22" s="37">
        <v>6</v>
      </c>
      <c r="I22" s="24">
        <v>2281</v>
      </c>
      <c r="J22" s="24">
        <v>3781</v>
      </c>
      <c r="K22" s="24">
        <v>448</v>
      </c>
      <c r="L22" s="24">
        <v>748</v>
      </c>
      <c r="M22" s="64">
        <f>(I22/J22*100)-100</f>
        <v>-39.672044432689766</v>
      </c>
      <c r="N22" s="14">
        <f>I22/H22</f>
        <v>380.1666666666667</v>
      </c>
      <c r="O22" s="73">
        <v>6</v>
      </c>
      <c r="P22" s="14">
        <v>3215</v>
      </c>
      <c r="Q22" s="14">
        <v>5688</v>
      </c>
      <c r="R22" s="14">
        <v>682</v>
      </c>
      <c r="S22" s="14">
        <v>1234</v>
      </c>
      <c r="T22" s="64">
        <f>(P22/Q22*100)-100</f>
        <v>-43.4774964838256</v>
      </c>
      <c r="U22" s="75">
        <v>52025</v>
      </c>
      <c r="V22" s="14">
        <f>P22/O22</f>
        <v>535.8333333333334</v>
      </c>
      <c r="W22" s="75">
        <f>SUM(U22,P22)</f>
        <v>55240</v>
      </c>
      <c r="X22" s="75">
        <v>11268</v>
      </c>
      <c r="Y22" s="76">
        <f>SUM(X22,R22)</f>
        <v>11950</v>
      </c>
    </row>
    <row r="23" spans="1:25" ht="12.75">
      <c r="A23" s="72">
        <v>10</v>
      </c>
      <c r="B23" s="72">
        <v>8</v>
      </c>
      <c r="C23" s="4" t="s">
        <v>64</v>
      </c>
      <c r="D23" s="4" t="s">
        <v>64</v>
      </c>
      <c r="E23" s="15" t="s">
        <v>53</v>
      </c>
      <c r="F23" s="15" t="s">
        <v>36</v>
      </c>
      <c r="G23" s="37">
        <v>7</v>
      </c>
      <c r="H23" s="37">
        <v>10</v>
      </c>
      <c r="I23" s="24">
        <v>2673</v>
      </c>
      <c r="J23" s="24">
        <v>2691</v>
      </c>
      <c r="K23" s="93">
        <v>681</v>
      </c>
      <c r="L23" s="93">
        <v>619</v>
      </c>
      <c r="M23" s="64">
        <f>(I23/J23*100)-100</f>
        <v>-0.6688963210702354</v>
      </c>
      <c r="N23" s="14">
        <f>I23/H23</f>
        <v>267.3</v>
      </c>
      <c r="O23" s="73">
        <v>10</v>
      </c>
      <c r="P23" s="22">
        <v>3042</v>
      </c>
      <c r="Q23" s="22">
        <v>3729</v>
      </c>
      <c r="R23" s="22">
        <v>779</v>
      </c>
      <c r="S23" s="22">
        <v>904</v>
      </c>
      <c r="T23" s="64">
        <f>(P23/Q23*100)-100</f>
        <v>-18.42316975060338</v>
      </c>
      <c r="U23" s="75">
        <v>143971</v>
      </c>
      <c r="V23" s="14">
        <f>P23/O23</f>
        <v>304.2</v>
      </c>
      <c r="W23" s="75">
        <f>SUM(U23,P23)</f>
        <v>147013</v>
      </c>
      <c r="X23" s="77">
        <v>31704</v>
      </c>
      <c r="Y23" s="76">
        <f>SUM(X23,R23)</f>
        <v>32483</v>
      </c>
    </row>
    <row r="24" spans="1:25" ht="12.75">
      <c r="A24" s="72">
        <v>11</v>
      </c>
      <c r="B24" s="72" t="s">
        <v>51</v>
      </c>
      <c r="C24" s="4" t="s">
        <v>94</v>
      </c>
      <c r="D24" s="4" t="s">
        <v>95</v>
      </c>
      <c r="E24" s="15" t="s">
        <v>44</v>
      </c>
      <c r="F24" s="15" t="s">
        <v>50</v>
      </c>
      <c r="G24" s="37">
        <v>1</v>
      </c>
      <c r="H24" s="37">
        <v>1</v>
      </c>
      <c r="I24" s="24">
        <v>1926</v>
      </c>
      <c r="J24" s="24"/>
      <c r="K24" s="92">
        <v>373</v>
      </c>
      <c r="L24" s="92"/>
      <c r="M24" s="64"/>
      <c r="N24" s="14">
        <f>I24/H24</f>
        <v>1926</v>
      </c>
      <c r="O24" s="37">
        <v>1</v>
      </c>
      <c r="P24" s="22">
        <v>2659</v>
      </c>
      <c r="Q24" s="22"/>
      <c r="R24" s="22">
        <v>529</v>
      </c>
      <c r="S24" s="22"/>
      <c r="T24" s="64"/>
      <c r="U24" s="75"/>
      <c r="V24" s="14">
        <f>P24/O24</f>
        <v>2659</v>
      </c>
      <c r="W24" s="75">
        <f>SUM(U24,P24)</f>
        <v>2659</v>
      </c>
      <c r="X24" s="77"/>
      <c r="Y24" s="76">
        <f>SUM(X24,R24)</f>
        <v>529</v>
      </c>
    </row>
    <row r="25" spans="1:25" ht="12.75" customHeight="1">
      <c r="A25" s="51">
        <v>12</v>
      </c>
      <c r="B25" s="72">
        <v>10</v>
      </c>
      <c r="C25" s="4" t="s">
        <v>79</v>
      </c>
      <c r="D25" s="4" t="s">
        <v>79</v>
      </c>
      <c r="E25" s="15" t="s">
        <v>52</v>
      </c>
      <c r="F25" s="15" t="s">
        <v>50</v>
      </c>
      <c r="G25" s="37">
        <v>3</v>
      </c>
      <c r="H25" s="37">
        <v>4</v>
      </c>
      <c r="I25" s="92">
        <v>1950</v>
      </c>
      <c r="J25" s="92">
        <v>1866</v>
      </c>
      <c r="K25" s="93">
        <v>420</v>
      </c>
      <c r="L25" s="93">
        <v>372</v>
      </c>
      <c r="M25" s="64">
        <f>(I25/J25*100)-100</f>
        <v>4.501607717041793</v>
      </c>
      <c r="N25" s="14">
        <f>I25/H25</f>
        <v>487.5</v>
      </c>
      <c r="O25" s="73">
        <v>4</v>
      </c>
      <c r="P25" s="14">
        <v>2644</v>
      </c>
      <c r="Q25" s="14">
        <v>3190</v>
      </c>
      <c r="R25" s="24">
        <v>588</v>
      </c>
      <c r="S25" s="24">
        <v>671</v>
      </c>
      <c r="T25" s="64">
        <f>(P25/Q25*100)-100</f>
        <v>-17.11598746081505</v>
      </c>
      <c r="U25" s="77">
        <v>7771</v>
      </c>
      <c r="V25" s="14">
        <f>P25/O25</f>
        <v>661</v>
      </c>
      <c r="W25" s="75">
        <f>SUM(U25,P25)</f>
        <v>10415</v>
      </c>
      <c r="X25" s="75">
        <v>1815</v>
      </c>
      <c r="Y25" s="76">
        <f>SUM(X25,R25)</f>
        <v>2403</v>
      </c>
    </row>
    <row r="26" spans="1:25" ht="12.75" customHeight="1">
      <c r="A26" s="72">
        <v>13</v>
      </c>
      <c r="B26" s="72">
        <v>7</v>
      </c>
      <c r="C26" s="4" t="s">
        <v>74</v>
      </c>
      <c r="D26" s="4" t="s">
        <v>74</v>
      </c>
      <c r="E26" s="15" t="s">
        <v>67</v>
      </c>
      <c r="F26" s="15" t="s">
        <v>36</v>
      </c>
      <c r="G26" s="37">
        <v>5</v>
      </c>
      <c r="H26" s="37">
        <v>6</v>
      </c>
      <c r="I26" s="14">
        <v>1821</v>
      </c>
      <c r="J26" s="14">
        <v>3040</v>
      </c>
      <c r="K26" s="14">
        <v>516</v>
      </c>
      <c r="L26" s="14">
        <v>679</v>
      </c>
      <c r="M26" s="64">
        <f>(I26/J26*100)-100</f>
        <v>-40.098684210526315</v>
      </c>
      <c r="N26" s="14">
        <f>I26/H26</f>
        <v>303.5</v>
      </c>
      <c r="O26" s="73">
        <v>6</v>
      </c>
      <c r="P26" s="14">
        <v>2496</v>
      </c>
      <c r="Q26" s="14">
        <v>4230</v>
      </c>
      <c r="R26" s="14">
        <v>764</v>
      </c>
      <c r="S26" s="14">
        <v>968</v>
      </c>
      <c r="T26" s="64">
        <f>(P26/Q26*100)-100</f>
        <v>-40.99290780141844</v>
      </c>
      <c r="U26" s="77">
        <v>46597</v>
      </c>
      <c r="V26" s="14">
        <f>P26/O26</f>
        <v>416</v>
      </c>
      <c r="W26" s="75">
        <f>SUM(U26,P26)</f>
        <v>49093</v>
      </c>
      <c r="X26" s="75">
        <v>10369</v>
      </c>
      <c r="Y26" s="76">
        <f>SUM(X26,R26)</f>
        <v>11133</v>
      </c>
    </row>
    <row r="27" spans="1:25" ht="12.75">
      <c r="A27" s="72">
        <v>14</v>
      </c>
      <c r="B27" s="72">
        <v>11</v>
      </c>
      <c r="C27" s="4" t="s">
        <v>59</v>
      </c>
      <c r="D27" s="4" t="s">
        <v>60</v>
      </c>
      <c r="E27" s="15" t="s">
        <v>54</v>
      </c>
      <c r="F27" s="15" t="s">
        <v>42</v>
      </c>
      <c r="G27" s="37">
        <v>10</v>
      </c>
      <c r="H27" s="37">
        <v>8</v>
      </c>
      <c r="I27" s="24">
        <v>1901</v>
      </c>
      <c r="J27" s="24">
        <v>1850</v>
      </c>
      <c r="K27" s="14">
        <v>406</v>
      </c>
      <c r="L27" s="14">
        <v>409</v>
      </c>
      <c r="M27" s="64">
        <f>(I27/J27*100)-100</f>
        <v>2.7567567567567437</v>
      </c>
      <c r="N27" s="14">
        <f>I27/H27</f>
        <v>237.625</v>
      </c>
      <c r="O27" s="73">
        <v>8</v>
      </c>
      <c r="P27" s="14">
        <v>2407</v>
      </c>
      <c r="Q27" s="14">
        <v>2523</v>
      </c>
      <c r="R27" s="14">
        <v>528</v>
      </c>
      <c r="S27" s="14">
        <v>591</v>
      </c>
      <c r="T27" s="64">
        <f>(P27/Q27*100)-100</f>
        <v>-4.597701149425291</v>
      </c>
      <c r="U27" s="75">
        <v>226433</v>
      </c>
      <c r="V27" s="14">
        <f>P27/O27</f>
        <v>300.875</v>
      </c>
      <c r="W27" s="75">
        <f>SUM(U27,P27)</f>
        <v>228840</v>
      </c>
      <c r="X27" s="77">
        <v>50334</v>
      </c>
      <c r="Y27" s="76">
        <f>SUM(X27,R27)</f>
        <v>50862</v>
      </c>
    </row>
    <row r="28" spans="1:25" ht="12.75">
      <c r="A28" s="72">
        <v>15</v>
      </c>
      <c r="B28" s="72">
        <v>16</v>
      </c>
      <c r="C28" s="4" t="s">
        <v>61</v>
      </c>
      <c r="D28" s="4" t="s">
        <v>62</v>
      </c>
      <c r="E28" s="15" t="s">
        <v>63</v>
      </c>
      <c r="F28" s="15" t="s">
        <v>43</v>
      </c>
      <c r="G28" s="37">
        <v>8</v>
      </c>
      <c r="H28" s="37">
        <v>6</v>
      </c>
      <c r="I28" s="24">
        <v>1144</v>
      </c>
      <c r="J28" s="24">
        <v>754</v>
      </c>
      <c r="K28" s="22">
        <v>237</v>
      </c>
      <c r="L28" s="22">
        <v>144</v>
      </c>
      <c r="M28" s="64">
        <f>(I28/J28*100)-100</f>
        <v>51.72413793103448</v>
      </c>
      <c r="N28" s="14">
        <f>I28/H28</f>
        <v>190.66666666666666</v>
      </c>
      <c r="O28" s="73">
        <v>6</v>
      </c>
      <c r="P28" s="14">
        <v>1588</v>
      </c>
      <c r="Q28" s="14">
        <v>1493</v>
      </c>
      <c r="R28" s="14">
        <v>337</v>
      </c>
      <c r="S28" s="14">
        <v>322</v>
      </c>
      <c r="T28" s="64">
        <f>(P28/Q28*100)-100</f>
        <v>6.363027461486936</v>
      </c>
      <c r="U28" s="85">
        <v>69211</v>
      </c>
      <c r="V28" s="14">
        <f>P28/O28</f>
        <v>264.6666666666667</v>
      </c>
      <c r="W28" s="75">
        <f>SUM(U28,P28)</f>
        <v>70799</v>
      </c>
      <c r="X28" s="77">
        <v>14676</v>
      </c>
      <c r="Y28" s="76">
        <f>SUM(X28,R28)</f>
        <v>15013</v>
      </c>
    </row>
    <row r="29" spans="1:25" ht="12.75">
      <c r="A29" s="72">
        <v>16</v>
      </c>
      <c r="B29" s="51">
        <v>12</v>
      </c>
      <c r="C29" s="89" t="s">
        <v>68</v>
      </c>
      <c r="D29" s="89" t="s">
        <v>69</v>
      </c>
      <c r="E29" s="15" t="s">
        <v>53</v>
      </c>
      <c r="F29" s="15" t="s">
        <v>36</v>
      </c>
      <c r="G29" s="37">
        <v>5</v>
      </c>
      <c r="H29" s="37">
        <v>5</v>
      </c>
      <c r="I29" s="24">
        <v>1245</v>
      </c>
      <c r="J29" s="24">
        <v>1954</v>
      </c>
      <c r="K29" s="24">
        <v>227</v>
      </c>
      <c r="L29" s="24">
        <v>370</v>
      </c>
      <c r="M29" s="64">
        <f>(I29/J29*100)-100</f>
        <v>-36.28454452405322</v>
      </c>
      <c r="N29" s="14">
        <f>I29/H29</f>
        <v>249</v>
      </c>
      <c r="O29" s="37">
        <v>5</v>
      </c>
      <c r="P29" s="14">
        <v>1519</v>
      </c>
      <c r="Q29" s="14">
        <v>2510</v>
      </c>
      <c r="R29" s="14">
        <v>290</v>
      </c>
      <c r="S29" s="14">
        <v>501</v>
      </c>
      <c r="T29" s="64">
        <f>(P29/Q29*100)-100</f>
        <v>-39.48207171314741</v>
      </c>
      <c r="U29" s="85">
        <v>37041</v>
      </c>
      <c r="V29" s="14">
        <f>P29/O29</f>
        <v>303.8</v>
      </c>
      <c r="W29" s="75">
        <f>SUM(U29,P29)</f>
        <v>38560</v>
      </c>
      <c r="X29" s="75">
        <v>7486</v>
      </c>
      <c r="Y29" s="76">
        <f>SUM(X29,R29)</f>
        <v>7776</v>
      </c>
    </row>
    <row r="30" spans="1:25" ht="12.75">
      <c r="A30" s="72">
        <v>17</v>
      </c>
      <c r="B30" s="72">
        <v>13</v>
      </c>
      <c r="C30" s="4" t="s">
        <v>80</v>
      </c>
      <c r="D30" s="4" t="s">
        <v>81</v>
      </c>
      <c r="E30" s="15" t="s">
        <v>54</v>
      </c>
      <c r="F30" s="15" t="s">
        <v>42</v>
      </c>
      <c r="G30" s="37">
        <v>3</v>
      </c>
      <c r="H30" s="37">
        <v>5</v>
      </c>
      <c r="I30" s="24">
        <v>1235</v>
      </c>
      <c r="J30" s="24">
        <v>1408</v>
      </c>
      <c r="K30" s="90">
        <v>244</v>
      </c>
      <c r="L30" s="90">
        <v>279</v>
      </c>
      <c r="M30" s="64">
        <f>(I30/J30*100)-100</f>
        <v>-12.286931818181827</v>
      </c>
      <c r="N30" s="14">
        <f>I30/H30</f>
        <v>247</v>
      </c>
      <c r="O30" s="38">
        <v>5</v>
      </c>
      <c r="P30" s="14">
        <v>1496</v>
      </c>
      <c r="Q30" s="14">
        <v>1987</v>
      </c>
      <c r="R30" s="14">
        <v>312</v>
      </c>
      <c r="S30" s="14">
        <v>431</v>
      </c>
      <c r="T30" s="64">
        <f>(P30/Q30*100)-100</f>
        <v>-24.71061902365375</v>
      </c>
      <c r="U30" s="75">
        <v>6445</v>
      </c>
      <c r="V30" s="14">
        <f>P30/O30</f>
        <v>299.2</v>
      </c>
      <c r="W30" s="75">
        <f>SUM(U30,P30)</f>
        <v>7941</v>
      </c>
      <c r="X30" s="75">
        <v>1389</v>
      </c>
      <c r="Y30" s="76">
        <f>SUM(X30,R30)</f>
        <v>1701</v>
      </c>
    </row>
    <row r="31" spans="1:25" ht="12.75">
      <c r="A31" s="72">
        <v>18</v>
      </c>
      <c r="B31" s="72">
        <v>18</v>
      </c>
      <c r="C31" s="4" t="s">
        <v>65</v>
      </c>
      <c r="D31" s="4" t="s">
        <v>66</v>
      </c>
      <c r="E31" s="15" t="s">
        <v>63</v>
      </c>
      <c r="F31" s="15" t="s">
        <v>43</v>
      </c>
      <c r="G31" s="37">
        <v>7</v>
      </c>
      <c r="H31" s="37">
        <v>11</v>
      </c>
      <c r="I31" s="24">
        <v>986</v>
      </c>
      <c r="J31" s="24">
        <v>549</v>
      </c>
      <c r="K31" s="95">
        <v>154</v>
      </c>
      <c r="L31" s="95">
        <v>85</v>
      </c>
      <c r="M31" s="64">
        <f>(I31/J31*100)-100</f>
        <v>79.5992714025501</v>
      </c>
      <c r="N31" s="14">
        <f>I31/H31</f>
        <v>89.63636363636364</v>
      </c>
      <c r="O31" s="73">
        <v>11</v>
      </c>
      <c r="P31" s="74">
        <v>1218</v>
      </c>
      <c r="Q31" s="74">
        <v>767</v>
      </c>
      <c r="R31" s="74">
        <v>194</v>
      </c>
      <c r="S31" s="74">
        <v>126</v>
      </c>
      <c r="T31" s="64">
        <f>(P31/Q31*100)-100</f>
        <v>58.80052151238593</v>
      </c>
      <c r="U31" s="80">
        <v>46071</v>
      </c>
      <c r="V31" s="14">
        <f>P31/O31</f>
        <v>110.72727272727273</v>
      </c>
      <c r="W31" s="75">
        <f>SUM(U31,P31)</f>
        <v>47289</v>
      </c>
      <c r="X31" s="75">
        <v>8451</v>
      </c>
      <c r="Y31" s="76">
        <f>SUM(X31,R31)</f>
        <v>8645</v>
      </c>
    </row>
    <row r="32" spans="1:25" ht="12.75">
      <c r="A32" s="72">
        <v>19</v>
      </c>
      <c r="B32" s="72">
        <v>15</v>
      </c>
      <c r="C32" s="4" t="s">
        <v>70</v>
      </c>
      <c r="D32" s="4" t="s">
        <v>71</v>
      </c>
      <c r="E32" s="15" t="s">
        <v>54</v>
      </c>
      <c r="F32" s="15" t="s">
        <v>42</v>
      </c>
      <c r="G32" s="37">
        <v>5</v>
      </c>
      <c r="H32" s="37">
        <v>5</v>
      </c>
      <c r="I32" s="14">
        <v>606</v>
      </c>
      <c r="J32" s="14">
        <v>1158</v>
      </c>
      <c r="K32" s="14">
        <v>120</v>
      </c>
      <c r="L32" s="14">
        <v>212</v>
      </c>
      <c r="M32" s="64">
        <f>(I32/J32*100)-100</f>
        <v>-47.668393782383426</v>
      </c>
      <c r="N32" s="14">
        <f>I32/H32</f>
        <v>121.2</v>
      </c>
      <c r="O32" s="38">
        <v>5</v>
      </c>
      <c r="P32" s="14">
        <v>779</v>
      </c>
      <c r="Q32" s="14">
        <v>1644</v>
      </c>
      <c r="R32" s="14">
        <v>160</v>
      </c>
      <c r="S32" s="14">
        <v>328</v>
      </c>
      <c r="T32" s="64">
        <f>(P32/Q32*100)-100</f>
        <v>-52.61557177615572</v>
      </c>
      <c r="U32" s="80">
        <v>25643</v>
      </c>
      <c r="V32" s="14">
        <f>P32/O32</f>
        <v>155.8</v>
      </c>
      <c r="W32" s="75">
        <f>SUM(U32,P32)</f>
        <v>26422</v>
      </c>
      <c r="X32" s="75">
        <v>5350</v>
      </c>
      <c r="Y32" s="76">
        <f>SUM(X32,R32)</f>
        <v>5510</v>
      </c>
    </row>
    <row r="33" spans="1:25" ht="13.5" thickBot="1">
      <c r="A33" s="50">
        <v>20</v>
      </c>
      <c r="B33" s="72">
        <v>14</v>
      </c>
      <c r="C33" s="4" t="s">
        <v>55</v>
      </c>
      <c r="D33" s="4" t="s">
        <v>56</v>
      </c>
      <c r="E33" s="15" t="s">
        <v>47</v>
      </c>
      <c r="F33" s="15" t="s">
        <v>48</v>
      </c>
      <c r="G33" s="37">
        <v>12</v>
      </c>
      <c r="H33" s="37">
        <v>17</v>
      </c>
      <c r="I33" s="14">
        <v>651</v>
      </c>
      <c r="J33" s="14">
        <v>1197</v>
      </c>
      <c r="K33" s="14">
        <v>112</v>
      </c>
      <c r="L33" s="14">
        <v>228</v>
      </c>
      <c r="M33" s="64">
        <f>(I33/J33*100)-100</f>
        <v>-45.614035087719294</v>
      </c>
      <c r="N33" s="14">
        <f>I33/H33</f>
        <v>38.294117647058826</v>
      </c>
      <c r="O33" s="37">
        <v>17</v>
      </c>
      <c r="P33" s="14">
        <v>721</v>
      </c>
      <c r="Q33" s="14">
        <v>1822</v>
      </c>
      <c r="R33" s="14">
        <v>125</v>
      </c>
      <c r="S33" s="14">
        <v>359</v>
      </c>
      <c r="T33" s="64">
        <f>(P33/Q33*100)-100</f>
        <v>-60.42810098792536</v>
      </c>
      <c r="U33" s="80">
        <v>318891</v>
      </c>
      <c r="V33" s="14">
        <f>P33/O33</f>
        <v>42.411764705882355</v>
      </c>
      <c r="W33" s="75">
        <f>SUM(U33,P33)</f>
        <v>319612</v>
      </c>
      <c r="X33" s="75">
        <v>64942</v>
      </c>
      <c r="Y33" s="76">
        <f>SUM(X33,R33)</f>
        <v>65067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154</v>
      </c>
      <c r="I34" s="31">
        <f>SUM(I14:I33)</f>
        <v>147252</v>
      </c>
      <c r="J34" s="31">
        <v>232940</v>
      </c>
      <c r="K34" s="31">
        <f>SUM(K14:K33)</f>
        <v>29834</v>
      </c>
      <c r="L34" s="31">
        <v>44683</v>
      </c>
      <c r="M34" s="68">
        <f>(I34/J34*100)-100</f>
        <v>-36.785438310294495</v>
      </c>
      <c r="N34" s="32">
        <f>I34/H34</f>
        <v>956.1818181818181</v>
      </c>
      <c r="O34" s="34">
        <f>SUM(O14:O33)</f>
        <v>154</v>
      </c>
      <c r="P34" s="31">
        <f>SUM(P14:P33)</f>
        <v>197155</v>
      </c>
      <c r="Q34" s="31">
        <v>348995</v>
      </c>
      <c r="R34" s="31">
        <f>SUM(R14:R33)</f>
        <v>42684</v>
      </c>
      <c r="S34" s="31">
        <v>70166</v>
      </c>
      <c r="T34" s="68">
        <f>(P34/Q34*100)-100</f>
        <v>-43.507786644507796</v>
      </c>
      <c r="U34" s="78">
        <f>SUM(U14:U33)</f>
        <v>1382069</v>
      </c>
      <c r="V34" s="32">
        <f>P34/O34</f>
        <v>1280.2272727272727</v>
      </c>
      <c r="W34" s="75">
        <f>SUM(U34,P34)</f>
        <v>1579224</v>
      </c>
      <c r="X34" s="79">
        <f>SUM(X14:X33)</f>
        <v>298069</v>
      </c>
      <c r="Y34" s="35">
        <f>SUM(Y14:Y33)</f>
        <v>340753</v>
      </c>
    </row>
    <row r="35" spans="9:12" ht="12.75">
      <c r="I35" s="23"/>
      <c r="J35" s="23"/>
      <c r="K35" s="23"/>
      <c r="L35" s="23"/>
    </row>
    <row r="36" ht="12.75">
      <c r="Y36" s="94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Apr</v>
      </c>
      <c r="L4" s="20"/>
      <c r="M4" s="62" t="str">
        <f>'WEEKLY COMPETITIVE REPORT'!M4</f>
        <v>17 -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0.6847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14 - Apr</v>
      </c>
      <c r="L5" s="7"/>
      <c r="M5" s="63" t="str">
        <f>'WEEKLY COMPETITIVE REPORT'!M5</f>
        <v>20 -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40654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RIO 3D</v>
      </c>
      <c r="D14" s="4" t="str">
        <f>'WEEKLY COMPETITIVE REPORT'!D14</f>
        <v>RIO 3D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80741.93077260115</v>
      </c>
      <c r="J14" s="14">
        <f>'WEEKLY COMPETITIVE REPORT'!J14/Y4</f>
        <v>0</v>
      </c>
      <c r="K14" s="22">
        <f>'WEEKLY COMPETITIVE REPORT'!K14</f>
        <v>10641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4749.525339564773</v>
      </c>
      <c r="O14" s="37">
        <f>'WEEKLY COMPETITIVE REPORT'!O14</f>
        <v>17</v>
      </c>
      <c r="P14" s="14">
        <f>'WEEKLY COMPETITIVE REPORT'!P14/Y4</f>
        <v>104045.56740178181</v>
      </c>
      <c r="Q14" s="14">
        <f>'WEEKLY COMPETITIVE REPORT'!Q14/Y4</f>
        <v>0</v>
      </c>
      <c r="R14" s="22">
        <f>'WEEKLY COMPETITIVE REPORT'!R14</f>
        <v>14531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3389.8057543449686</v>
      </c>
      <c r="V14" s="14">
        <f aca="true" t="shared" si="1" ref="V14:V20">P14/O14</f>
        <v>6120.32749422246</v>
      </c>
      <c r="W14" s="25">
        <f aca="true" t="shared" si="2" ref="W14:W20">P14+U14</f>
        <v>107435.37315612678</v>
      </c>
      <c r="X14" s="22">
        <f>'WEEKLY COMPETITIVE REPORT'!X14</f>
        <v>745</v>
      </c>
      <c r="Y14" s="56">
        <f>'WEEKLY COMPETITIVE REPORT'!Y14</f>
        <v>15276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HOP</v>
      </c>
      <c r="D15" s="4" t="str">
        <f>'WEEKLY COMPETITIVE REPORT'!D15</f>
        <v>HOP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33467.21191762816</v>
      </c>
      <c r="J15" s="14">
        <f>'WEEKLY COMPETITIVE REPORT'!J15/Y4</f>
        <v>30706.87892507668</v>
      </c>
      <c r="K15" s="22">
        <f>'WEEKLY COMPETITIVE REPORT'!K15</f>
        <v>4982</v>
      </c>
      <c r="L15" s="22">
        <f>'WEEKLY COMPETITIVE REPORT'!L15</f>
        <v>4434</v>
      </c>
      <c r="M15" s="64">
        <f>'WEEKLY COMPETITIVE REPORT'!M15</f>
        <v>8.989298454221156</v>
      </c>
      <c r="N15" s="14">
        <f t="shared" si="0"/>
        <v>3346.7211917628165</v>
      </c>
      <c r="O15" s="37">
        <f>'WEEKLY COMPETITIVE REPORT'!O15</f>
        <v>10</v>
      </c>
      <c r="P15" s="14">
        <f>'WEEKLY COMPETITIVE REPORT'!P15/Y4</f>
        <v>42281.29107638382</v>
      </c>
      <c r="Q15" s="14">
        <f>'WEEKLY COMPETITIVE REPORT'!Q15/Y4</f>
        <v>43232.07244048489</v>
      </c>
      <c r="R15" s="22">
        <f>'WEEKLY COMPETITIVE REPORT'!R15</f>
        <v>6583</v>
      </c>
      <c r="S15" s="22">
        <f>'WEEKLY COMPETITIVE REPORT'!S15</f>
        <v>6813</v>
      </c>
      <c r="T15" s="64">
        <f>'WEEKLY COMPETITIVE REPORT'!T15</f>
        <v>-2.1992500253369798</v>
      </c>
      <c r="U15" s="14">
        <f>'WEEKLY COMPETITIVE REPORT'!U15/Y4</f>
        <v>44813.78706002629</v>
      </c>
      <c r="V15" s="14">
        <f t="shared" si="1"/>
        <v>4228.129107638382</v>
      </c>
      <c r="W15" s="25">
        <f t="shared" si="2"/>
        <v>87095.07813641011</v>
      </c>
      <c r="X15" s="22">
        <f>'WEEKLY COMPETITIVE REPORT'!X15</f>
        <v>7286</v>
      </c>
      <c r="Y15" s="56">
        <f>'WEEKLY COMPETITIVE REPORT'!Y15</f>
        <v>13869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NO STRINGS ATTACHED</v>
      </c>
      <c r="D16" s="4" t="str">
        <f>'WEEKLY COMPETITIVE REPORT'!D16</f>
        <v>GOLA ZABAVA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9</v>
      </c>
      <c r="I16" s="14">
        <f>'WEEKLY COMPETITIVE REPORT'!I16/Y4</f>
        <v>25187.673433620566</v>
      </c>
      <c r="J16" s="14">
        <f>'WEEKLY COMPETITIVE REPORT'!J16/Y4</f>
        <v>24004.67357966993</v>
      </c>
      <c r="K16" s="22">
        <f>'WEEKLY COMPETITIVE REPORT'!K16</f>
        <v>3506</v>
      </c>
      <c r="L16" s="22">
        <f>'WEEKLY COMPETITIVE REPORT'!L16</f>
        <v>3433</v>
      </c>
      <c r="M16" s="64">
        <f>'WEEKLY COMPETITIVE REPORT'!M16</f>
        <v>4.9282063762472745</v>
      </c>
      <c r="N16" s="14">
        <f t="shared" si="0"/>
        <v>2798.630381513396</v>
      </c>
      <c r="O16" s="37">
        <f>'WEEKLY COMPETITIVE REPORT'!O16</f>
        <v>9</v>
      </c>
      <c r="P16" s="14">
        <f>'WEEKLY COMPETITIVE REPORT'!P16/Y4</f>
        <v>34086.461223893675</v>
      </c>
      <c r="Q16" s="14">
        <f>'WEEKLY COMPETITIVE REPORT'!Q16/Y4</f>
        <v>36220.24244194538</v>
      </c>
      <c r="R16" s="22">
        <f>'WEEKLY COMPETITIVE REPORT'!R16</f>
        <v>5118</v>
      </c>
      <c r="S16" s="22">
        <f>'WEEKLY COMPETITIVE REPORT'!S16</f>
        <v>5660</v>
      </c>
      <c r="T16" s="64">
        <f>'WEEKLY COMPETITIVE REPORT'!T16</f>
        <v>-5.891129032258064</v>
      </c>
      <c r="U16" s="14">
        <f>'WEEKLY COMPETITIVE REPORT'!U16/Y4</f>
        <v>94533.37227983058</v>
      </c>
      <c r="V16" s="14">
        <f t="shared" si="1"/>
        <v>3787.3845804326306</v>
      </c>
      <c r="W16" s="25">
        <f t="shared" si="2"/>
        <v>128619.83350372425</v>
      </c>
      <c r="X16" s="22">
        <f>'WEEKLY COMPETITIVE REPORT'!X16</f>
        <v>14945</v>
      </c>
      <c r="Y16" s="56">
        <f>'WEEKLY COMPETITIVE REPORT'!Y16</f>
        <v>20063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HALL PASS</v>
      </c>
      <c r="D17" s="4" t="str">
        <f>'WEEKLY COMPETITIVE REPORT'!D17</f>
        <v>TEDEN BREZ PRAVIL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9</v>
      </c>
      <c r="I17" s="14">
        <f>'WEEKLY COMPETITIVE REPORT'!I17/Y4</f>
        <v>19471.301299839346</v>
      </c>
      <c r="J17" s="14">
        <f>'WEEKLY COMPETITIVE REPORT'!J17/Y4</f>
        <v>18089.674309916754</v>
      </c>
      <c r="K17" s="22">
        <f>'WEEKLY COMPETITIVE REPORT'!K17</f>
        <v>2700</v>
      </c>
      <c r="L17" s="22">
        <f>'WEEKLY COMPETITIVE REPORT'!L17</f>
        <v>2516</v>
      </c>
      <c r="M17" s="64">
        <f>'WEEKLY COMPETITIVE REPORT'!M17</f>
        <v>7.637655417406748</v>
      </c>
      <c r="N17" s="14">
        <f t="shared" si="0"/>
        <v>2163.4779222043717</v>
      </c>
      <c r="O17" s="37">
        <f>'WEEKLY COMPETITIVE REPORT'!O17</f>
        <v>9</v>
      </c>
      <c r="P17" s="14">
        <f>'WEEKLY COMPETITIVE REPORT'!P17/Y4</f>
        <v>29057.98159778005</v>
      </c>
      <c r="Q17" s="14">
        <f>'WEEKLY COMPETITIVE REPORT'!Q17/Y4</f>
        <v>28386.15452022784</v>
      </c>
      <c r="R17" s="22">
        <f>'WEEKLY COMPETITIVE REPORT'!R17</f>
        <v>4452</v>
      </c>
      <c r="S17" s="22">
        <f>'WEEKLY COMPETITIVE REPORT'!S17</f>
        <v>4490</v>
      </c>
      <c r="T17" s="64">
        <f>'WEEKLY COMPETITIVE REPORT'!T17</f>
        <v>2.366742128009875</v>
      </c>
      <c r="U17" s="14">
        <f>'WEEKLY COMPETITIVE REPORT'!U17/Y4</f>
        <v>30058.419745874107</v>
      </c>
      <c r="V17" s="14">
        <f t="shared" si="1"/>
        <v>3228.664621975561</v>
      </c>
      <c r="W17" s="25">
        <f t="shared" si="2"/>
        <v>59116.40134365416</v>
      </c>
      <c r="X17" s="22">
        <f>'WEEKLY COMPETITIVE REPORT'!X17</f>
        <v>4799</v>
      </c>
      <c r="Y17" s="56">
        <f>'WEEKLY COMPETITIVE REPORT'!Y17</f>
        <v>9251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LIMITLESS</v>
      </c>
      <c r="D18" s="4" t="str">
        <f>'WEEKLY COMPETITIVE REPORT'!D18</f>
        <v>ODKLENJEN</v>
      </c>
      <c r="E18" s="4" t="str">
        <f>'WEEKLY COMPETITIVE REPORT'!E18</f>
        <v>INDEP</v>
      </c>
      <c r="F18" s="4" t="str">
        <f>'WEEKLY COMPETITIVE REPORT'!F18</f>
        <v>Karantanija</v>
      </c>
      <c r="G18" s="37">
        <f>'WEEKLY COMPETITIVE REPORT'!G18</f>
        <v>4</v>
      </c>
      <c r="H18" s="37">
        <f>'WEEKLY COMPETITIVE REPORT'!H18</f>
        <v>9</v>
      </c>
      <c r="I18" s="14">
        <f>'WEEKLY COMPETITIVE REPORT'!I18/Y4</f>
        <v>12573.389805754345</v>
      </c>
      <c r="J18" s="14">
        <f>'WEEKLY COMPETITIVE REPORT'!J18/Y4</f>
        <v>13835.256316635023</v>
      </c>
      <c r="K18" s="22">
        <f>'WEEKLY COMPETITIVE REPORT'!K18</f>
        <v>1706</v>
      </c>
      <c r="L18" s="22">
        <f>'WEEKLY COMPETITIVE REPORT'!L18</f>
        <v>1893</v>
      </c>
      <c r="M18" s="64">
        <f>'WEEKLY COMPETITIVE REPORT'!M18</f>
        <v>-9.120658714240477</v>
      </c>
      <c r="N18" s="14">
        <f t="shared" si="0"/>
        <v>1397.0433117504826</v>
      </c>
      <c r="O18" s="37">
        <f>'WEEKLY COMPETITIVE REPORT'!O18</f>
        <v>9</v>
      </c>
      <c r="P18" s="14">
        <f>'WEEKLY COMPETITIVE REPORT'!P18/Y4</f>
        <v>18419.745874105447</v>
      </c>
      <c r="Q18" s="14">
        <f>'WEEKLY COMPETITIVE REPORT'!Q18/Y4</f>
        <v>21735.06645246093</v>
      </c>
      <c r="R18" s="22">
        <f>'WEEKLY COMPETITIVE REPORT'!R18</f>
        <v>2706</v>
      </c>
      <c r="S18" s="22">
        <f>'WEEKLY COMPETITIVE REPORT'!S18</f>
        <v>3256</v>
      </c>
      <c r="T18" s="64">
        <f>'WEEKLY COMPETITIVE REPORT'!T18</f>
        <v>-15.253326165837919</v>
      </c>
      <c r="U18" s="14">
        <f>'WEEKLY COMPETITIVE REPORT'!U18/Y4</f>
        <v>104818.16854096686</v>
      </c>
      <c r="V18" s="14">
        <f t="shared" si="1"/>
        <v>2046.6384304561607</v>
      </c>
      <c r="W18" s="25">
        <f t="shared" si="2"/>
        <v>123237.9144150723</v>
      </c>
      <c r="X18" s="22">
        <f>'WEEKLY COMPETITIVE REPORT'!X18</f>
        <v>16008</v>
      </c>
      <c r="Y18" s="56">
        <f>'WEEKLY COMPETITIVE REPORT'!Y18</f>
        <v>18714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THE ROOMATE</v>
      </c>
      <c r="D19" s="4" t="str">
        <f>'WEEKLY COMPETITIVE REPORT'!D19</f>
        <v>CIMRA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1</v>
      </c>
      <c r="H19" s="37">
        <f>'WEEKLY COMPETITIVE REPORT'!H19</f>
        <v>4</v>
      </c>
      <c r="I19" s="14">
        <f>'WEEKLY COMPETITIVE REPORT'!I19/Y4</f>
        <v>7571.199065284066</v>
      </c>
      <c r="J19" s="14">
        <f>'WEEKLY COMPETITIVE REPORT'!J19/Y4</f>
        <v>0</v>
      </c>
      <c r="K19" s="22">
        <f>'WEEKLY COMPETITIVE REPORT'!K19</f>
        <v>1041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1892.7997663210165</v>
      </c>
      <c r="O19" s="37">
        <f>'WEEKLY COMPETITIVE REPORT'!O19</f>
        <v>4</v>
      </c>
      <c r="P19" s="14">
        <f>'WEEKLY COMPETITIVE REPORT'!P19/Y4</f>
        <v>11613.845479772164</v>
      </c>
      <c r="Q19" s="14">
        <f>'WEEKLY COMPETITIVE REPORT'!Q19/Y4</f>
        <v>0</v>
      </c>
      <c r="R19" s="22">
        <f>'WEEKLY COMPETITIVE REPORT'!R19</f>
        <v>1818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157.7333138600847</v>
      </c>
      <c r="V19" s="14">
        <f t="shared" si="1"/>
        <v>2903.461369943041</v>
      </c>
      <c r="W19" s="25">
        <f t="shared" si="2"/>
        <v>11771.578793632249</v>
      </c>
      <c r="X19" s="22">
        <f>'WEEKLY COMPETITIVE REPORT'!X19</f>
        <v>51</v>
      </c>
      <c r="Y19" s="56">
        <f>'WEEKLY COMPETITIVE REPORT'!Y19</f>
        <v>1869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I AM NUMBER FOUR</v>
      </c>
      <c r="D20" s="4" t="str">
        <f>'WEEKLY COMPETITIVE REPORT'!D20</f>
        <v>JAZ SEM ČETRTI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2</v>
      </c>
      <c r="H20" s="37">
        <f>'WEEKLY COMPETITIVE REPORT'!H20</f>
        <v>6</v>
      </c>
      <c r="I20" s="14">
        <f>'WEEKLY COMPETITIVE REPORT'!I20/Y4</f>
        <v>5355.630203008617</v>
      </c>
      <c r="J20" s="14">
        <f>'WEEKLY COMPETITIVE REPORT'!J20/Y4</f>
        <v>6131.152329487367</v>
      </c>
      <c r="K20" s="22">
        <f>'WEEKLY COMPETITIVE REPORT'!K20</f>
        <v>731</v>
      </c>
      <c r="L20" s="22">
        <f>'WEEKLY COMPETITIVE REPORT'!L20</f>
        <v>841</v>
      </c>
      <c r="M20" s="64">
        <f>'WEEKLY COMPETITIVE REPORT'!M20</f>
        <v>-12.648880419247263</v>
      </c>
      <c r="N20" s="14">
        <f t="shared" si="0"/>
        <v>892.6050338347695</v>
      </c>
      <c r="O20" s="37">
        <f>'WEEKLY COMPETITIVE REPORT'!O20</f>
        <v>6</v>
      </c>
      <c r="P20" s="14">
        <f>'WEEKLY COMPETITIVE REPORT'!P20/Y4</f>
        <v>7509.858332116256</v>
      </c>
      <c r="Q20" s="14">
        <f>'WEEKLY COMPETITIVE REPORT'!Q20/Y4</f>
        <v>9168.97911494085</v>
      </c>
      <c r="R20" s="22">
        <f>'WEEKLY COMPETITIVE REPORT'!R20</f>
        <v>1122</v>
      </c>
      <c r="S20" s="22">
        <f>'WEEKLY COMPETITIVE REPORT'!S20</f>
        <v>1376</v>
      </c>
      <c r="T20" s="64">
        <f>'WEEKLY COMPETITIVE REPORT'!T20</f>
        <v>-18.094934692577255</v>
      </c>
      <c r="U20" s="14">
        <f>'WEEKLY COMPETITIVE REPORT'!U20/Y4</f>
        <v>10185.482693150285</v>
      </c>
      <c r="V20" s="14">
        <f t="shared" si="1"/>
        <v>1251.6430553527093</v>
      </c>
      <c r="W20" s="25">
        <f t="shared" si="2"/>
        <v>17695.34102526654</v>
      </c>
      <c r="X20" s="22">
        <f>'WEEKLY COMPETITIVE REPORT'!X20</f>
        <v>1521</v>
      </c>
      <c r="Y20" s="56">
        <f>'WEEKLY COMPETITIVE REPORT'!Y20</f>
        <v>2643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KING'S SPEECH</v>
      </c>
      <c r="D21" s="4" t="str">
        <f>'WEEKLY COMPETITIVE REPORT'!D21</f>
        <v>KRALJEV GOVOR</v>
      </c>
      <c r="E21" s="4" t="str">
        <f>'WEEKLY COMPETITIVE REPORT'!E21</f>
        <v>INDEP</v>
      </c>
      <c r="F21" s="4" t="str">
        <f>'WEEKLY COMPETITIVE REPORT'!F21</f>
        <v>Cinemania</v>
      </c>
      <c r="G21" s="37">
        <f>'WEEKLY COMPETITIVE REPORT'!G21</f>
        <v>11</v>
      </c>
      <c r="H21" s="37">
        <f>'WEEKLY COMPETITIVE REPORT'!H21</f>
        <v>6</v>
      </c>
      <c r="I21" s="14">
        <f>'WEEKLY COMPETITIVE REPORT'!I21/Y4</f>
        <v>3791.4415072294437</v>
      </c>
      <c r="J21" s="14">
        <f>'WEEKLY COMPETITIVE REPORT'!J21/Y4</f>
        <v>2811.4502701913248</v>
      </c>
      <c r="K21" s="22">
        <f>'WEEKLY COMPETITIVE REPORT'!K21</f>
        <v>589</v>
      </c>
      <c r="L21" s="22">
        <f>'WEEKLY COMPETITIVE REPORT'!L21</f>
        <v>434</v>
      </c>
      <c r="M21" s="64">
        <f>'WEEKLY COMPETITIVE REPORT'!M21</f>
        <v>34.85714285714286</v>
      </c>
      <c r="N21" s="14">
        <f aca="true" t="shared" si="3" ref="N21:N33">I21/H21</f>
        <v>631.9069178715739</v>
      </c>
      <c r="O21" s="37">
        <f>'WEEKLY COMPETITIVE REPORT'!O21</f>
        <v>6</v>
      </c>
      <c r="P21" s="14">
        <f>'WEEKLY COMPETITIVE REPORT'!P21/Y4</f>
        <v>6192.493062655178</v>
      </c>
      <c r="Q21" s="14">
        <f>'WEEKLY COMPETITIVE REPORT'!Q21/Y4</f>
        <v>4952.533956477289</v>
      </c>
      <c r="R21" s="22">
        <f>'WEEKLY COMPETITIVE REPORT'!R21</f>
        <v>1066</v>
      </c>
      <c r="S21" s="22">
        <f>'WEEKLY COMPETITIVE REPORT'!S21</f>
        <v>762</v>
      </c>
      <c r="T21" s="64">
        <f>'WEEKLY COMPETITIVE REPORT'!T21</f>
        <v>25.036862282512544</v>
      </c>
      <c r="U21" s="14">
        <f>'WEEKLY COMPETITIVE REPORT'!U21/Y4</f>
        <v>299117.861837301</v>
      </c>
      <c r="V21" s="14">
        <f aca="true" t="shared" si="4" ref="V21:V33">P21/O21</f>
        <v>1032.0821771091962</v>
      </c>
      <c r="W21" s="25">
        <f aca="true" t="shared" si="5" ref="W21:W33">P21+U21</f>
        <v>305310.35489995615</v>
      </c>
      <c r="X21" s="22">
        <f>'WEEKLY COMPETITIVE REPORT'!X21</f>
        <v>44930</v>
      </c>
      <c r="Y21" s="56">
        <f>'WEEKLY COMPETITIVE REPORT'!Y21</f>
        <v>45996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THE RITE</v>
      </c>
      <c r="D22" s="4" t="str">
        <f>'WEEKLY COMPETITIVE REPORT'!D22</f>
        <v>OBRED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6</v>
      </c>
      <c r="I22" s="14">
        <f>'WEEKLY COMPETITIVE REPORT'!I22/Y4</f>
        <v>3331.386008470863</v>
      </c>
      <c r="J22" s="14">
        <f>'WEEKLY COMPETITIVE REPORT'!J22/Y4</f>
        <v>5522.126478749818</v>
      </c>
      <c r="K22" s="22">
        <f>'WEEKLY COMPETITIVE REPORT'!K22</f>
        <v>448</v>
      </c>
      <c r="L22" s="22">
        <f>'WEEKLY COMPETITIVE REPORT'!L22</f>
        <v>748</v>
      </c>
      <c r="M22" s="64">
        <f>'WEEKLY COMPETITIVE REPORT'!M22</f>
        <v>-39.672044432689766</v>
      </c>
      <c r="N22" s="14">
        <f t="shared" si="3"/>
        <v>555.2310014118106</v>
      </c>
      <c r="O22" s="37">
        <f>'WEEKLY COMPETITIVE REPORT'!O22</f>
        <v>6</v>
      </c>
      <c r="P22" s="14">
        <f>'WEEKLY COMPETITIVE REPORT'!P22/Y4</f>
        <v>4695.487074631225</v>
      </c>
      <c r="Q22" s="14">
        <f>'WEEKLY COMPETITIVE REPORT'!Q22/Y4</f>
        <v>8307.287863297795</v>
      </c>
      <c r="R22" s="22">
        <f>'WEEKLY COMPETITIVE REPORT'!R22</f>
        <v>682</v>
      </c>
      <c r="S22" s="22">
        <f>'WEEKLY COMPETITIVE REPORT'!S22</f>
        <v>1234</v>
      </c>
      <c r="T22" s="64">
        <f>'WEEKLY COMPETITIVE REPORT'!T22</f>
        <v>-43.4774964838256</v>
      </c>
      <c r="U22" s="14">
        <f>'WEEKLY COMPETITIVE REPORT'!U22/Y4</f>
        <v>75982.1819775084</v>
      </c>
      <c r="V22" s="14">
        <f t="shared" si="4"/>
        <v>782.5811791052042</v>
      </c>
      <c r="W22" s="25">
        <f t="shared" si="5"/>
        <v>80677.66905213962</v>
      </c>
      <c r="X22" s="22">
        <f>'WEEKLY COMPETITIVE REPORT'!X22</f>
        <v>11268</v>
      </c>
      <c r="Y22" s="56">
        <f>'WEEKLY COMPETITIVE REPORT'!Y22</f>
        <v>11950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RANGO</v>
      </c>
      <c r="D23" s="4" t="str">
        <f>'WEEKLY COMPETITIVE REPORT'!D23</f>
        <v>RANGO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10</v>
      </c>
      <c r="I23" s="14">
        <f>'WEEKLY COMPETITIVE REPORT'!I23/Y4</f>
        <v>3903.8995180370966</v>
      </c>
      <c r="J23" s="14">
        <f>'WEEKLY COMPETITIVE REPORT'!J23/Y4</f>
        <v>3930.188403680444</v>
      </c>
      <c r="K23" s="22">
        <f>'WEEKLY COMPETITIVE REPORT'!K23</f>
        <v>681</v>
      </c>
      <c r="L23" s="22">
        <f>'WEEKLY COMPETITIVE REPORT'!L23</f>
        <v>619</v>
      </c>
      <c r="M23" s="64">
        <f>'WEEKLY COMPETITIVE REPORT'!M23</f>
        <v>-0.6688963210702354</v>
      </c>
      <c r="N23" s="14">
        <f t="shared" si="3"/>
        <v>390.38995180370966</v>
      </c>
      <c r="O23" s="37">
        <f>'WEEKLY COMPETITIVE REPORT'!O23</f>
        <v>10</v>
      </c>
      <c r="P23" s="14">
        <f>'WEEKLY COMPETITIVE REPORT'!P23/Y4</f>
        <v>4442.82167372572</v>
      </c>
      <c r="Q23" s="14">
        <f>'WEEKLY COMPETITIVE REPORT'!Q23/Y4</f>
        <v>5446.180809113481</v>
      </c>
      <c r="R23" s="22">
        <f>'WEEKLY COMPETITIVE REPORT'!R23</f>
        <v>779</v>
      </c>
      <c r="S23" s="22">
        <f>'WEEKLY COMPETITIVE REPORT'!S23</f>
        <v>904</v>
      </c>
      <c r="T23" s="64">
        <f>'WEEKLY COMPETITIVE REPORT'!T23</f>
        <v>-18.42316975060338</v>
      </c>
      <c r="U23" s="14">
        <f>'WEEKLY COMPETITIVE REPORT'!U23/Y4</f>
        <v>210268.7308310209</v>
      </c>
      <c r="V23" s="14">
        <f t="shared" si="4"/>
        <v>444.28216737257196</v>
      </c>
      <c r="W23" s="25">
        <f t="shared" si="5"/>
        <v>214711.55250474662</v>
      </c>
      <c r="X23" s="22">
        <f>'WEEKLY COMPETITIVE REPORT'!X23</f>
        <v>31704</v>
      </c>
      <c r="Y23" s="56">
        <f>'WEEKLY COMPETITIVE REPORT'!Y23</f>
        <v>32483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IN A BETTER WORLD</v>
      </c>
      <c r="D24" s="4" t="str">
        <f>'WEEKLY COMPETITIVE REPORT'!D24</f>
        <v>BOLJŠI SVET</v>
      </c>
      <c r="E24" s="4" t="str">
        <f>'WEEKLY COMPETITIVE REPORT'!E24</f>
        <v>INDEP</v>
      </c>
      <c r="F24" s="4" t="str">
        <f>'WEEKLY COMPETITIVE REPORT'!F24</f>
        <v>Cinemania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2812.9107638381774</v>
      </c>
      <c r="J24" s="14">
        <f>'WEEKLY COMPETITIVE REPORT'!J24/Y4</f>
        <v>0</v>
      </c>
      <c r="K24" s="22">
        <f>'WEEKLY COMPETITIVE REPORT'!K24</f>
        <v>373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2812.9107638381774</v>
      </c>
      <c r="O24" s="37">
        <f>'WEEKLY COMPETITIVE REPORT'!O24</f>
        <v>1</v>
      </c>
      <c r="P24" s="14">
        <f>'WEEKLY COMPETITIVE REPORT'!P24/Y4</f>
        <v>3883.45260698116</v>
      </c>
      <c r="Q24" s="14">
        <f>'WEEKLY COMPETITIVE REPORT'!Q24/Y4</f>
        <v>0</v>
      </c>
      <c r="R24" s="22">
        <f>'WEEKLY COMPETITIVE REPORT'!R24</f>
        <v>529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3883.45260698116</v>
      </c>
      <c r="W24" s="25">
        <f t="shared" si="5"/>
        <v>3883.45260698116</v>
      </c>
      <c r="X24" s="22">
        <f>'WEEKLY COMPETITIVE REPORT'!X24</f>
        <v>0</v>
      </c>
      <c r="Y24" s="56">
        <f>'WEEKLY COMPETITIVE REPORT'!Y24</f>
        <v>529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CIRKUS COLUMBIA</v>
      </c>
      <c r="D25" s="4" t="str">
        <f>'WEEKLY COMPETITIVE REPORT'!D25</f>
        <v>CIRKUS COLUMBIA</v>
      </c>
      <c r="E25" s="4" t="str">
        <f>'WEEKLY COMPETITIVE REPORT'!E25</f>
        <v>DOMEST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4</v>
      </c>
      <c r="I25" s="14">
        <f>'WEEKLY COMPETITIVE REPORT'!I25/Y4</f>
        <v>2847.9626113626405</v>
      </c>
      <c r="J25" s="14">
        <f>'WEEKLY COMPETITIVE REPORT'!J25/Y4</f>
        <v>2725.281145027019</v>
      </c>
      <c r="K25" s="22">
        <f>'WEEKLY COMPETITIVE REPORT'!K25</f>
        <v>420</v>
      </c>
      <c r="L25" s="22">
        <f>'WEEKLY COMPETITIVE REPORT'!L25</f>
        <v>372</v>
      </c>
      <c r="M25" s="64">
        <f>'WEEKLY COMPETITIVE REPORT'!M25</f>
        <v>4.501607717041793</v>
      </c>
      <c r="N25" s="14">
        <f t="shared" si="3"/>
        <v>711.9906528406601</v>
      </c>
      <c r="O25" s="37">
        <f>'WEEKLY COMPETITIVE REPORT'!O25</f>
        <v>4</v>
      </c>
      <c r="P25" s="14">
        <f>'WEEKLY COMPETITIVE REPORT'!P25/Y4</f>
        <v>3861.54520227837</v>
      </c>
      <c r="Q25" s="14">
        <f>'WEEKLY COMPETITIVE REPORT'!Q25/Y4</f>
        <v>4658.97473345991</v>
      </c>
      <c r="R25" s="22">
        <f>'WEEKLY COMPETITIVE REPORT'!R25</f>
        <v>588</v>
      </c>
      <c r="S25" s="22">
        <f>'WEEKLY COMPETITIVE REPORT'!S25</f>
        <v>671</v>
      </c>
      <c r="T25" s="64">
        <f>'WEEKLY COMPETITIVE REPORT'!T25</f>
        <v>-17.11598746081505</v>
      </c>
      <c r="U25" s="14">
        <f>'WEEKLY COMPETITIVE REPORT'!U25/Y4</f>
        <v>11349.496129691835</v>
      </c>
      <c r="V25" s="14">
        <f t="shared" si="4"/>
        <v>965.3863005695925</v>
      </c>
      <c r="W25" s="25">
        <f t="shared" si="5"/>
        <v>15211.041331970206</v>
      </c>
      <c r="X25" s="22">
        <f>'WEEKLY COMPETITIVE REPORT'!X25</f>
        <v>1815</v>
      </c>
      <c r="Y25" s="56">
        <f>'WEEKLY COMPETITIVE REPORT'!Y25</f>
        <v>2403</v>
      </c>
    </row>
    <row r="26" spans="1:25" ht="12.75" customHeight="1">
      <c r="A26" s="50">
        <v>13</v>
      </c>
      <c r="B26" s="4">
        <f>'WEEKLY COMPETITIVE REPORT'!B26</f>
        <v>7</v>
      </c>
      <c r="C26" s="4" t="str">
        <f>'WEEKLY COMPETITIVE REPORT'!C26</f>
        <v>PAUL</v>
      </c>
      <c r="D26" s="4" t="str">
        <f>'WEEKLY COMPETITIVE REPORT'!D26</f>
        <v>PAUL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5</v>
      </c>
      <c r="H26" s="37">
        <f>'WEEKLY COMPETITIVE REPORT'!H26</f>
        <v>6</v>
      </c>
      <c r="I26" s="14">
        <f>'WEEKLY COMPETITIVE REPORT'!I26/Y4</f>
        <v>2659.5589309186507</v>
      </c>
      <c r="J26" s="14">
        <f>'WEEKLY COMPETITIVE REPORT'!J26/Y4</f>
        <v>4439.9006864320145</v>
      </c>
      <c r="K26" s="22">
        <f>'WEEKLY COMPETITIVE REPORT'!K26</f>
        <v>516</v>
      </c>
      <c r="L26" s="22">
        <f>'WEEKLY COMPETITIVE REPORT'!L26</f>
        <v>679</v>
      </c>
      <c r="M26" s="64">
        <f>'WEEKLY COMPETITIVE REPORT'!M26</f>
        <v>-40.098684210526315</v>
      </c>
      <c r="N26" s="14">
        <f t="shared" si="3"/>
        <v>443.25982181977514</v>
      </c>
      <c r="O26" s="37">
        <f>'WEEKLY COMPETITIVE REPORT'!O26</f>
        <v>6</v>
      </c>
      <c r="P26" s="14">
        <f>'WEEKLY COMPETITIVE REPORT'!P26/Y4</f>
        <v>3645.39214254418</v>
      </c>
      <c r="Q26" s="14">
        <f>'WEEKLY COMPETITIVE REPORT'!Q26/Y4</f>
        <v>6177.888126186651</v>
      </c>
      <c r="R26" s="22">
        <f>'WEEKLY COMPETITIVE REPORT'!R26</f>
        <v>764</v>
      </c>
      <c r="S26" s="22">
        <f>'WEEKLY COMPETITIVE REPORT'!S26</f>
        <v>968</v>
      </c>
      <c r="T26" s="64">
        <f>'WEEKLY COMPETITIVE REPORT'!T26</f>
        <v>-40.99290780141844</v>
      </c>
      <c r="U26" s="14">
        <f>'WEEKLY COMPETITIVE REPORT'!U26/Y4</f>
        <v>68054.62246239229</v>
      </c>
      <c r="V26" s="14">
        <f t="shared" si="4"/>
        <v>607.5653570906967</v>
      </c>
      <c r="W26" s="25">
        <f t="shared" si="5"/>
        <v>71700.01460493647</v>
      </c>
      <c r="X26" s="22">
        <f>'WEEKLY COMPETITIVE REPORT'!X26</f>
        <v>10369</v>
      </c>
      <c r="Y26" s="56">
        <f>'WEEKLY COMPETITIVE REPORT'!Y26</f>
        <v>11133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JUST GO WITH IT</v>
      </c>
      <c r="D27" s="4" t="str">
        <f>'WEEKLY COMPETITIVE REPORT'!D27</f>
        <v>MOJA NEPRAVA ŽENA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10</v>
      </c>
      <c r="H27" s="37">
        <f>'WEEKLY COMPETITIVE REPORT'!H27</f>
        <v>8</v>
      </c>
      <c r="I27" s="14">
        <f>'WEEKLY COMPETITIVE REPORT'!I27/Y4</f>
        <v>2776.3984226668613</v>
      </c>
      <c r="J27" s="14">
        <f>'WEEKLY COMPETITIVE REPORT'!J27/Y17</f>
        <v>0.19997838071559831</v>
      </c>
      <c r="K27" s="22">
        <f>'WEEKLY COMPETITIVE REPORT'!K27</f>
        <v>406</v>
      </c>
      <c r="L27" s="22">
        <f>'WEEKLY COMPETITIVE REPORT'!L27</f>
        <v>409</v>
      </c>
      <c r="M27" s="64">
        <f>'WEEKLY COMPETITIVE REPORT'!M27</f>
        <v>2.7567567567567437</v>
      </c>
      <c r="N27" s="14">
        <f t="shared" si="3"/>
        <v>347.04980283335766</v>
      </c>
      <c r="O27" s="37">
        <f>'WEEKLY COMPETITIVE REPORT'!O27</f>
        <v>8</v>
      </c>
      <c r="P27" s="14">
        <f>'WEEKLY COMPETITIVE REPORT'!P27/Y4</f>
        <v>3515.4082079742952</v>
      </c>
      <c r="Q27" s="14">
        <f>'WEEKLY COMPETITIVE REPORT'!Q27/Y17</f>
        <v>0.2727272727272727</v>
      </c>
      <c r="R27" s="22">
        <f>'WEEKLY COMPETITIVE REPORT'!R27</f>
        <v>528</v>
      </c>
      <c r="S27" s="22">
        <f>'WEEKLY COMPETITIVE REPORT'!S27</f>
        <v>591</v>
      </c>
      <c r="T27" s="64">
        <f>'WEEKLY COMPETITIVE REPORT'!T27</f>
        <v>-4.597701149425291</v>
      </c>
      <c r="U27" s="14">
        <f>'WEEKLY COMPETITIVE REPORT'!U27/Y17</f>
        <v>24.476597124635173</v>
      </c>
      <c r="V27" s="14">
        <f t="shared" si="4"/>
        <v>439.4260259967869</v>
      </c>
      <c r="W27" s="25">
        <f t="shared" si="5"/>
        <v>3539.8848050989304</v>
      </c>
      <c r="X27" s="22">
        <f>'WEEKLY COMPETITIVE REPORT'!X27</f>
        <v>50334</v>
      </c>
      <c r="Y27" s="56">
        <f>'WEEKLY COMPETITIVE REPORT'!Y27</f>
        <v>50862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UNKNOWN</v>
      </c>
      <c r="D28" s="4" t="str">
        <f>'WEEKLY COMPETITIVE REPORT'!D28</f>
        <v>NEZNANEC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6</v>
      </c>
      <c r="I28" s="14">
        <f>'WEEKLY COMPETITIVE REPORT'!I28/Y4</f>
        <v>1670.804731999416</v>
      </c>
      <c r="J28" s="14">
        <f>'WEEKLY COMPETITIVE REPORT'!J28/Y17</f>
        <v>0.08150470219435736</v>
      </c>
      <c r="K28" s="22">
        <f>'WEEKLY COMPETITIVE REPORT'!K28</f>
        <v>237</v>
      </c>
      <c r="L28" s="22">
        <f>'WEEKLY COMPETITIVE REPORT'!L28</f>
        <v>144</v>
      </c>
      <c r="M28" s="64">
        <f>'WEEKLY COMPETITIVE REPORT'!M28</f>
        <v>51.72413793103448</v>
      </c>
      <c r="N28" s="14">
        <f t="shared" si="3"/>
        <v>278.467455333236</v>
      </c>
      <c r="O28" s="37">
        <f>'WEEKLY COMPETITIVE REPORT'!O28</f>
        <v>6</v>
      </c>
      <c r="P28" s="14">
        <f>'WEEKLY COMPETITIVE REPORT'!P28/Y4</f>
        <v>2319.2639112019865</v>
      </c>
      <c r="Q28" s="14">
        <f>'WEEKLY COMPETITIVE REPORT'!Q28/Y17</f>
        <v>0.16138795805858827</v>
      </c>
      <c r="R28" s="22">
        <f>'WEEKLY COMPETITIVE REPORT'!R28</f>
        <v>337</v>
      </c>
      <c r="S28" s="22">
        <f>'WEEKLY COMPETITIVE REPORT'!S28</f>
        <v>322</v>
      </c>
      <c r="T28" s="64">
        <f>'WEEKLY COMPETITIVE REPORT'!T28</f>
        <v>6.363027461486936</v>
      </c>
      <c r="U28" s="14">
        <f>'WEEKLY COMPETITIVE REPORT'!U28/Y17</f>
        <v>7.481461463625554</v>
      </c>
      <c r="V28" s="14">
        <f t="shared" si="4"/>
        <v>386.54398520033106</v>
      </c>
      <c r="W28" s="25">
        <f t="shared" si="5"/>
        <v>2326.745372665612</v>
      </c>
      <c r="X28" s="22">
        <f>'WEEKLY COMPETITIVE REPORT'!X28</f>
        <v>14676</v>
      </c>
      <c r="Y28" s="56">
        <f>'WEEKLY COMPETITIVE REPORT'!Y28</f>
        <v>15013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JUSTIN BIEBER: NEVER SAY NEVER</v>
      </c>
      <c r="D29" s="4" t="str">
        <f>'WEEKLY COMPETITIVE REPORT'!D29</f>
        <v>JUSTIN BIEBER: NIKOLI NE RECI NIKOLI</v>
      </c>
      <c r="E29" s="4" t="str">
        <f>'WEEKLY COMPETITIVE REPORT'!E29</f>
        <v>PAR</v>
      </c>
      <c r="F29" s="4" t="str">
        <f>'WEEKLY COMPETITIVE REPORT'!F29</f>
        <v>Karantanija</v>
      </c>
      <c r="G29" s="37">
        <f>'WEEKLY COMPETITIVE REPORT'!G29</f>
        <v>5</v>
      </c>
      <c r="H29" s="37">
        <f>'WEEKLY COMPETITIVE REPORT'!H29</f>
        <v>5</v>
      </c>
      <c r="I29" s="14">
        <f>'WEEKLY COMPETITIVE REPORT'!I29/Y4</f>
        <v>1818.3145903315321</v>
      </c>
      <c r="J29" s="14">
        <f>'WEEKLY COMPETITIVE REPORT'!J29/Y17</f>
        <v>0.2112204086044752</v>
      </c>
      <c r="K29" s="22">
        <f>'WEEKLY COMPETITIVE REPORT'!K29</f>
        <v>227</v>
      </c>
      <c r="L29" s="22">
        <f>'WEEKLY COMPETITIVE REPORT'!L29</f>
        <v>370</v>
      </c>
      <c r="M29" s="64">
        <f>'WEEKLY COMPETITIVE REPORT'!M29</f>
        <v>-36.28454452405322</v>
      </c>
      <c r="N29" s="14">
        <f t="shared" si="3"/>
        <v>363.6629180663064</v>
      </c>
      <c r="O29" s="37">
        <f>'WEEKLY COMPETITIVE REPORT'!O29</f>
        <v>5</v>
      </c>
      <c r="P29" s="14">
        <f>'WEEKLY COMPETITIVE REPORT'!P29/Y4</f>
        <v>2218.4898495691546</v>
      </c>
      <c r="Q29" s="14">
        <f>'WEEKLY COMPETITIVE REPORT'!Q29/Y17</f>
        <v>0.2713220192411631</v>
      </c>
      <c r="R29" s="22">
        <f>'WEEKLY COMPETITIVE REPORT'!R29</f>
        <v>290</v>
      </c>
      <c r="S29" s="22">
        <f>'WEEKLY COMPETITIVE REPORT'!S29</f>
        <v>501</v>
      </c>
      <c r="T29" s="64">
        <f>'WEEKLY COMPETITIVE REPORT'!T29</f>
        <v>-39.48207171314741</v>
      </c>
      <c r="U29" s="14">
        <f>'WEEKLY COMPETITIVE REPORT'!U29/Y4</f>
        <v>54098.1451730685</v>
      </c>
      <c r="V29" s="14">
        <f t="shared" si="4"/>
        <v>443.6979699138309</v>
      </c>
      <c r="W29" s="25">
        <f t="shared" si="5"/>
        <v>56316.63502263765</v>
      </c>
      <c r="X29" s="22">
        <f>'WEEKLY COMPETITIVE REPORT'!X29</f>
        <v>7486</v>
      </c>
      <c r="Y29" s="56">
        <f>'WEEKLY COMPETITIVE REPORT'!Y29</f>
        <v>7776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FASTER</v>
      </c>
      <c r="D30" s="4" t="str">
        <f>'WEEKLY COMPETITIVE REPORT'!D30</f>
        <v>HITRO MAŠČEVANJE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3</v>
      </c>
      <c r="H30" s="37">
        <f>'WEEKLY COMPETITIVE REPORT'!H30</f>
        <v>5</v>
      </c>
      <c r="I30" s="14">
        <f>'WEEKLY COMPETITIVE REPORT'!I30/Y4</f>
        <v>1803.7096538630058</v>
      </c>
      <c r="J30" s="14">
        <f>'WEEKLY COMPETITIVE REPORT'!J30/Y17</f>
        <v>0.15219976218787157</v>
      </c>
      <c r="K30" s="22">
        <f>'WEEKLY COMPETITIVE REPORT'!K30</f>
        <v>244</v>
      </c>
      <c r="L30" s="22">
        <f>'WEEKLY COMPETITIVE REPORT'!L30</f>
        <v>279</v>
      </c>
      <c r="M30" s="64">
        <f>'WEEKLY COMPETITIVE REPORT'!M30</f>
        <v>-12.286931818181827</v>
      </c>
      <c r="N30" s="14">
        <f t="shared" si="3"/>
        <v>360.74193077260117</v>
      </c>
      <c r="O30" s="37">
        <f>'WEEKLY COMPETITIVE REPORT'!O30</f>
        <v>5</v>
      </c>
      <c r="P30" s="14">
        <f>'WEEKLY COMPETITIVE REPORT'!P30/Y4</f>
        <v>2184.8984956915438</v>
      </c>
      <c r="Q30" s="14">
        <f>'WEEKLY COMPETITIVE REPORT'!Q30/Y17</f>
        <v>0.21478759053075344</v>
      </c>
      <c r="R30" s="22">
        <f>'WEEKLY COMPETITIVE REPORT'!R30</f>
        <v>312</v>
      </c>
      <c r="S30" s="22">
        <f>'WEEKLY COMPETITIVE REPORT'!S30</f>
        <v>431</v>
      </c>
      <c r="T30" s="64">
        <f>'WEEKLY COMPETITIVE REPORT'!T30</f>
        <v>-24.71061902365375</v>
      </c>
      <c r="U30" s="14">
        <f>'WEEKLY COMPETITIVE REPORT'!U30/Y4</f>
        <v>9412.88155396524</v>
      </c>
      <c r="V30" s="14">
        <f t="shared" si="4"/>
        <v>436.9796991383088</v>
      </c>
      <c r="W30" s="25">
        <f t="shared" si="5"/>
        <v>11597.780049656783</v>
      </c>
      <c r="X30" s="22">
        <f>'WEEKLY COMPETITIVE REPORT'!X30</f>
        <v>1389</v>
      </c>
      <c r="Y30" s="56">
        <f>'WEEKLY COMPETITIVE REPORT'!Y30</f>
        <v>1701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DRIVE ANGRY 3D</v>
      </c>
      <c r="D31" s="4" t="str">
        <f>'WEEKLY COMPETITIVE REPORT'!D31</f>
        <v>DIVJA VOŽNJA 3D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7</v>
      </c>
      <c r="H31" s="37">
        <f>'WEEKLY COMPETITIVE REPORT'!H31</f>
        <v>11</v>
      </c>
      <c r="I31" s="14">
        <f>'WEEKLY COMPETITIVE REPORT'!I31/Y4</f>
        <v>1440.0467357966993</v>
      </c>
      <c r="J31" s="14">
        <f>'WEEKLY COMPETITIVE REPORT'!J31/Y17</f>
        <v>0.059344935682628906</v>
      </c>
      <c r="K31" s="22">
        <f>'WEEKLY COMPETITIVE REPORT'!K31</f>
        <v>154</v>
      </c>
      <c r="L31" s="22">
        <f>'WEEKLY COMPETITIVE REPORT'!L31</f>
        <v>85</v>
      </c>
      <c r="M31" s="64">
        <f>'WEEKLY COMPETITIVE REPORT'!M31</f>
        <v>79.5992714025501</v>
      </c>
      <c r="N31" s="14">
        <f t="shared" si="3"/>
        <v>130.91333961788175</v>
      </c>
      <c r="O31" s="37">
        <f>'WEEKLY COMPETITIVE REPORT'!O31</f>
        <v>11</v>
      </c>
      <c r="P31" s="14">
        <f>'WEEKLY COMPETITIVE REPORT'!P31/Y4</f>
        <v>1778.8812618665108</v>
      </c>
      <c r="Q31" s="14">
        <f>'WEEKLY COMPETITIVE REPORT'!Q31/Y17</f>
        <v>0.08290995568046698</v>
      </c>
      <c r="R31" s="22">
        <f>'WEEKLY COMPETITIVE REPORT'!R31</f>
        <v>194</v>
      </c>
      <c r="S31" s="22">
        <f>'WEEKLY COMPETITIVE REPORT'!S31</f>
        <v>126</v>
      </c>
      <c r="T31" s="64">
        <f>'WEEKLY COMPETITIVE REPORT'!T31</f>
        <v>58.80052151238593</v>
      </c>
      <c r="U31" s="14">
        <f>'WEEKLY COMPETITIVE REPORT'!U31/Y4</f>
        <v>67286.4028041478</v>
      </c>
      <c r="V31" s="14">
        <f t="shared" si="4"/>
        <v>161.716478351501</v>
      </c>
      <c r="W31" s="25">
        <f t="shared" si="5"/>
        <v>69065.28406601431</v>
      </c>
      <c r="X31" s="22">
        <f>'WEEKLY COMPETITIVE REPORT'!X31</f>
        <v>8451</v>
      </c>
      <c r="Y31" s="56">
        <f>'WEEKLY COMPETITIVE REPORT'!Y31</f>
        <v>8645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HOW DO YOU KNOW</v>
      </c>
      <c r="D32" s="4" t="str">
        <f>'WEEKLY COMPETITIVE REPORT'!D32</f>
        <v>KAKO VEŠ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5</v>
      </c>
      <c r="H32" s="37">
        <f>'WEEKLY COMPETITIVE REPORT'!H32</f>
        <v>5</v>
      </c>
      <c r="I32" s="14">
        <f>'WEEKLY COMPETITIVE REPORT'!I32/Y4</f>
        <v>885.0591499926976</v>
      </c>
      <c r="J32" s="14">
        <f>'WEEKLY COMPETITIVE REPORT'!J32/Y17</f>
        <v>0.1251756566857637</v>
      </c>
      <c r="K32" s="22">
        <f>'WEEKLY COMPETITIVE REPORT'!K32</f>
        <v>120</v>
      </c>
      <c r="L32" s="22">
        <f>'WEEKLY COMPETITIVE REPORT'!L32</f>
        <v>212</v>
      </c>
      <c r="M32" s="64">
        <f>'WEEKLY COMPETITIVE REPORT'!M32</f>
        <v>-47.668393782383426</v>
      </c>
      <c r="N32" s="14">
        <f t="shared" si="3"/>
        <v>177.01182999853953</v>
      </c>
      <c r="O32" s="37">
        <f>'WEEKLY COMPETITIVE REPORT'!O32</f>
        <v>5</v>
      </c>
      <c r="P32" s="14">
        <f>'WEEKLY COMPETITIVE REPORT'!P32/Y4</f>
        <v>1137.7245508982037</v>
      </c>
      <c r="Q32" s="14">
        <f>'WEEKLY COMPETITIVE REPORT'!Q32/Y17</f>
        <v>0.17771051778186142</v>
      </c>
      <c r="R32" s="22">
        <f>'WEEKLY COMPETITIVE REPORT'!R32</f>
        <v>160</v>
      </c>
      <c r="S32" s="22">
        <f>'WEEKLY COMPETITIVE REPORT'!S32</f>
        <v>328</v>
      </c>
      <c r="T32" s="64">
        <f>'WEEKLY COMPETITIVE REPORT'!T32</f>
        <v>-52.61557177615572</v>
      </c>
      <c r="U32" s="14">
        <f>'WEEKLY COMPETITIVE REPORT'!U32/Y4</f>
        <v>37451.43858624215</v>
      </c>
      <c r="V32" s="14">
        <f t="shared" si="4"/>
        <v>227.54491017964074</v>
      </c>
      <c r="W32" s="25">
        <f t="shared" si="5"/>
        <v>38589.16313714035</v>
      </c>
      <c r="X32" s="22">
        <f>'WEEKLY COMPETITIVE REPORT'!X32</f>
        <v>5350</v>
      </c>
      <c r="Y32" s="56">
        <f>'WEEKLY COMPETITIVE REPORT'!Y32</f>
        <v>5510</v>
      </c>
    </row>
    <row r="33" spans="1:25" ht="13.5" thickBot="1">
      <c r="A33" s="50">
        <v>20</v>
      </c>
      <c r="B33" s="4">
        <f>'WEEKLY COMPETITIVE REPORT'!B33</f>
        <v>14</v>
      </c>
      <c r="C33" s="4" t="str">
        <f>'WEEKLY COMPETITIVE REPORT'!C33</f>
        <v>TANGLED</v>
      </c>
      <c r="D33" s="4" t="str">
        <f>'WEEKLY COMPETITIVE REPORT'!D33</f>
        <v>ZLATOLASKA</v>
      </c>
      <c r="E33" s="4" t="str">
        <f>'WEEKLY COMPETITIVE REPORT'!E33</f>
        <v>WDI</v>
      </c>
      <c r="F33" s="4" t="str">
        <f>'WEEKLY COMPETITIVE REPORT'!F33</f>
        <v>CENEX</v>
      </c>
      <c r="G33" s="37">
        <f>'WEEKLY COMPETITIVE REPORT'!G33</f>
        <v>12</v>
      </c>
      <c r="H33" s="37">
        <f>'WEEKLY COMPETITIVE REPORT'!H33</f>
        <v>17</v>
      </c>
      <c r="I33" s="14">
        <f>'WEEKLY COMPETITIVE REPORT'!I33/Y4</f>
        <v>950.7813641010662</v>
      </c>
      <c r="J33" s="14">
        <f>'WEEKLY COMPETITIVE REPORT'!J33/Y17</f>
        <v>0.12939141714409252</v>
      </c>
      <c r="K33" s="22">
        <f>'WEEKLY COMPETITIVE REPORT'!K33</f>
        <v>112</v>
      </c>
      <c r="L33" s="22">
        <f>'WEEKLY COMPETITIVE REPORT'!L33</f>
        <v>228</v>
      </c>
      <c r="M33" s="64">
        <f>'WEEKLY COMPETITIVE REPORT'!M33</f>
        <v>-45.614035087719294</v>
      </c>
      <c r="N33" s="14">
        <f t="shared" si="3"/>
        <v>55.92831553535683</v>
      </c>
      <c r="O33" s="37">
        <f>'WEEKLY COMPETITIVE REPORT'!O33</f>
        <v>17</v>
      </c>
      <c r="P33" s="14">
        <f>'WEEKLY COMPETITIVE REPORT'!P33/Y4</f>
        <v>1053.0159193807508</v>
      </c>
      <c r="Q33" s="14">
        <f>'WEEKLY COMPETITIVE REPORT'!Q33/Y17</f>
        <v>0.19695168089936224</v>
      </c>
      <c r="R33" s="22">
        <f>'WEEKLY COMPETITIVE REPORT'!R33</f>
        <v>125</v>
      </c>
      <c r="S33" s="22">
        <f>'WEEKLY COMPETITIVE REPORT'!S33</f>
        <v>359</v>
      </c>
      <c r="T33" s="64">
        <f>'WEEKLY COMPETITIVE REPORT'!T33</f>
        <v>-60.42810098792536</v>
      </c>
      <c r="U33" s="14">
        <f>'WEEKLY COMPETITIVE REPORT'!U33/Y4</f>
        <v>465738.279538484</v>
      </c>
      <c r="V33" s="14">
        <f t="shared" si="4"/>
        <v>61.94211290475005</v>
      </c>
      <c r="W33" s="25">
        <f t="shared" si="5"/>
        <v>466791.29545786476</v>
      </c>
      <c r="X33" s="22">
        <f>'WEEKLY COMPETITIVE REPORT'!X33</f>
        <v>64942</v>
      </c>
      <c r="Y33" s="56">
        <f>'WEEKLY COMPETITIVE REPORT'!Y33</f>
        <v>65067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154</v>
      </c>
      <c r="I34" s="32">
        <f>SUM(I14:I33)</f>
        <v>215060.61048634446</v>
      </c>
      <c r="J34" s="31">
        <f>SUM(J14:J33)</f>
        <v>112197.54126012958</v>
      </c>
      <c r="K34" s="31">
        <f>SUM(K14:K33)</f>
        <v>29834</v>
      </c>
      <c r="L34" s="31">
        <f>SUM(L14:L33)</f>
        <v>17696</v>
      </c>
      <c r="M34" s="64">
        <f>'WEEKLY COMPETITIVE REPORT'!M34</f>
        <v>-36.785438310294495</v>
      </c>
      <c r="N34" s="32">
        <f>I34/H34</f>
        <v>1396.4974706905484</v>
      </c>
      <c r="O34" s="40">
        <f>'WEEKLY COMPETITIVE REPORT'!O34</f>
        <v>154</v>
      </c>
      <c r="P34" s="31">
        <f>SUM(P14:P33)</f>
        <v>287943.6249452315</v>
      </c>
      <c r="Q34" s="31">
        <f>SUM(Q14:Q33)</f>
        <v>168286.75825558996</v>
      </c>
      <c r="R34" s="31">
        <f>SUM(R14:R33)</f>
        <v>42684</v>
      </c>
      <c r="S34" s="31">
        <f>SUM(S14:S33)</f>
        <v>28792</v>
      </c>
      <c r="T34" s="65">
        <f>P34/Q34-100%</f>
        <v>0.7110296016749547</v>
      </c>
      <c r="U34" s="31">
        <f>SUM(U14:U33)</f>
        <v>1586748.7683404635</v>
      </c>
      <c r="V34" s="32">
        <f>P34/O34</f>
        <v>1869.7637983456589</v>
      </c>
      <c r="W34" s="31">
        <f>SUM(W14:W33)</f>
        <v>1874692.393285695</v>
      </c>
      <c r="X34" s="31">
        <f>SUM(X14:X33)</f>
        <v>298069</v>
      </c>
      <c r="Y34" s="35">
        <f>SUM(Y14:Y33)</f>
        <v>340753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2011-04-21T10:46:35Z</dcterms:modified>
  <cp:category/>
  <cp:version/>
  <cp:contentType/>
  <cp:contentStatus/>
</cp:coreProperties>
</file>