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75" windowWidth="20130" windowHeight="78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<sst xmlns="http://schemas.openxmlformats.org/spreadsheetml/2006/main" count="234" uniqueCount="81">
  <si>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</si>
  <si>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</si>
  <si>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</si>
  <si>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</si>
  <si>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</si>
  <si>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</si>
  <si>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</si>
  <si>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</si>
  <si>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</si>
  <si>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</si>
  <si>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</si>
  <si>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</si>
  <si>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</si>
  <si>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</si>
  <si>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</si>
  <si>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</si>
  <si>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</si>
  <si>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</si>
  <si>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</si>
  <si>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</si>
  <si>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</si>
  <si>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</si>
  <si>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</si>
  <si>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</si>
  <si>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</si>
  <si>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</si>
  <si>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</si>
  <si>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</si>
  <si>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</si>
  <si>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</si>
  <si>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</si>
  <si>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</si>
  <si>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</si>
  <si>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</si>
  <si>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</si>
  <si>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</si>
  <si>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</si>
  <si>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</si>
  <si>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</si>
  <si>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</si>
  <si>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</si>
  <si>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</si>
  <si>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</si>
  <si>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INDEP</t>
  </si>
  <si>
    <t>All amounts in Euro (L.C.)</t>
  </si>
  <si>
    <t>All amounts in $ US</t>
  </si>
  <si>
    <t>CENEX</t>
  </si>
  <si>
    <t>local title</t>
  </si>
  <si>
    <t>Cinemania</t>
  </si>
  <si>
    <t>DOMEST</t>
  </si>
  <si>
    <t>PAR</t>
  </si>
  <si>
    <t>KING'S SPEECH</t>
  </si>
  <si>
    <t>KRALJEV GOVOR</t>
  </si>
  <si>
    <t>WB</t>
  </si>
  <si>
    <t>UNI</t>
  </si>
  <si>
    <t>CIRKUS COLUMBIA</t>
  </si>
  <si>
    <t>BVI</t>
  </si>
  <si>
    <t>HALL PASS</t>
  </si>
  <si>
    <t>TEDEN BREZ PRAVIL</t>
  </si>
  <si>
    <t>RIO 3D</t>
  </si>
  <si>
    <t>FOX</t>
  </si>
  <si>
    <t>FAST &amp; FURIOUS 5</t>
  </si>
  <si>
    <t>HITRI IN DRZNI 5</t>
  </si>
  <si>
    <t>BRIDEMAIDS</t>
  </si>
  <si>
    <t>DEKLIŠČINA</t>
  </si>
  <si>
    <t>PIRATES OF THE CARIBBEAN: ON STRANGER TIDES</t>
  </si>
  <si>
    <t>PIRATI S KARIBOV: Z NEZNANIMI TOKOVI</t>
  </si>
  <si>
    <t>HANGOVER PART 2</t>
  </si>
  <si>
    <t>PREKROKANA NOČ 2</t>
  </si>
  <si>
    <t>X-MEN: FIRST CLASS</t>
  </si>
  <si>
    <t>MOŽJE X: PRVI RAZRED</t>
  </si>
  <si>
    <t>KUNG FU PANDA 2</t>
  </si>
  <si>
    <t>New</t>
  </si>
  <si>
    <t>CF</t>
  </si>
  <si>
    <t>23 - Jun</t>
  </si>
  <si>
    <t>29 - Jun</t>
  </si>
  <si>
    <t>24 - Jun</t>
  </si>
  <si>
    <t>26 - Jun</t>
  </si>
  <si>
    <t>CARS 2</t>
  </si>
  <si>
    <t>HANNA</t>
  </si>
  <si>
    <t>SONY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</si>
</sst>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P25" sqref="P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76</v>
      </c>
      <c r="L4" s="20"/>
      <c r="M4" s="83" t="s">
        <v>77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0.6973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74</v>
      </c>
      <c r="L5" s="7"/>
      <c r="M5" s="84" t="s">
        <v>75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7">
        <v>40724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47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72</v>
      </c>
      <c r="C14" s="4" t="s">
        <v>78</v>
      </c>
      <c r="D14" s="4" t="s">
        <v>78</v>
      </c>
      <c r="E14" s="15" t="s">
        <v>56</v>
      </c>
      <c r="F14" s="15" t="s">
        <v>46</v>
      </c>
      <c r="G14" s="37">
        <v>1</v>
      </c>
      <c r="H14" s="37">
        <v>21</v>
      </c>
      <c r="I14" s="14">
        <v>73512</v>
      </c>
      <c r="J14" s="14"/>
      <c r="K14" s="14">
        <v>14093</v>
      </c>
      <c r="L14" s="14"/>
      <c r="M14" s="64"/>
      <c r="N14" s="14">
        <f>I14/H14</f>
        <v>3500.5714285714284</v>
      </c>
      <c r="O14" s="38">
        <v>21</v>
      </c>
      <c r="P14" s="14">
        <v>113862</v>
      </c>
      <c r="Q14" s="14"/>
      <c r="R14" s="14">
        <v>23567</v>
      </c>
      <c r="S14" s="14"/>
      <c r="T14" s="64"/>
      <c r="U14" s="75">
        <v>6089</v>
      </c>
      <c r="V14" s="14">
        <f>P14/O14</f>
        <v>5422</v>
      </c>
      <c r="W14" s="75">
        <f>SUM(U14,P14)</f>
        <v>119951</v>
      </c>
      <c r="X14" s="75">
        <v>1529</v>
      </c>
      <c r="Y14" s="76">
        <f>SUM(X14,R14)</f>
        <v>25096</v>
      </c>
    </row>
    <row r="15" spans="1:25" ht="12.75">
      <c r="A15" s="72">
        <v>2</v>
      </c>
      <c r="B15" s="72">
        <v>1</v>
      </c>
      <c r="C15" s="4" t="s">
        <v>71</v>
      </c>
      <c r="D15" s="4" t="s">
        <v>71</v>
      </c>
      <c r="E15" s="15" t="s">
        <v>50</v>
      </c>
      <c r="F15" s="15" t="s">
        <v>36</v>
      </c>
      <c r="G15" s="37">
        <v>3</v>
      </c>
      <c r="H15" s="37">
        <v>20</v>
      </c>
      <c r="I15" s="14">
        <v>37310</v>
      </c>
      <c r="J15" s="14">
        <v>89268</v>
      </c>
      <c r="K15" s="88">
        <v>732</v>
      </c>
      <c r="L15" s="88">
        <v>17028</v>
      </c>
      <c r="M15" s="64">
        <f>(I15/J15*100)-100</f>
        <v>-58.20450777434243</v>
      </c>
      <c r="N15" s="14">
        <f>I15/H15</f>
        <v>1865.5</v>
      </c>
      <c r="O15" s="73">
        <v>20</v>
      </c>
      <c r="P15" s="74">
        <v>59409</v>
      </c>
      <c r="Q15" s="74">
        <v>125480</v>
      </c>
      <c r="R15" s="74">
        <v>12548</v>
      </c>
      <c r="S15" s="74">
        <v>26071</v>
      </c>
      <c r="T15" s="64">
        <f>(P15/Q15*100)-100</f>
        <v>-52.654606311762834</v>
      </c>
      <c r="U15" s="75">
        <v>256867</v>
      </c>
      <c r="V15" s="14">
        <f>P15/O15</f>
        <v>2970.45</v>
      </c>
      <c r="W15" s="75">
        <f>SUM(U15,P15)</f>
        <v>316276</v>
      </c>
      <c r="X15" s="75">
        <v>54306</v>
      </c>
      <c r="Y15" s="76">
        <f>SUM(X15,R15)</f>
        <v>66854</v>
      </c>
    </row>
    <row r="16" spans="1:25" ht="12.75">
      <c r="A16" s="72">
        <v>3</v>
      </c>
      <c r="B16" s="72">
        <v>3</v>
      </c>
      <c r="C16" s="4" t="s">
        <v>67</v>
      </c>
      <c r="D16" s="4" t="s">
        <v>68</v>
      </c>
      <c r="E16" s="15" t="s">
        <v>53</v>
      </c>
      <c r="F16" s="15" t="s">
        <v>42</v>
      </c>
      <c r="G16" s="37">
        <v>5</v>
      </c>
      <c r="H16" s="37">
        <v>10</v>
      </c>
      <c r="I16" s="24">
        <v>19451</v>
      </c>
      <c r="J16" s="24">
        <v>26171</v>
      </c>
      <c r="K16" s="94">
        <v>3930</v>
      </c>
      <c r="L16" s="94">
        <v>5335</v>
      </c>
      <c r="M16" s="64">
        <f>(I16/J16*100)-100</f>
        <v>-25.67727637461313</v>
      </c>
      <c r="N16" s="14">
        <f>I16/H16</f>
        <v>1945.1</v>
      </c>
      <c r="O16" s="38">
        <v>10</v>
      </c>
      <c r="P16" s="14">
        <v>30447</v>
      </c>
      <c r="Q16" s="14">
        <v>41444</v>
      </c>
      <c r="R16" s="14">
        <v>6984</v>
      </c>
      <c r="S16" s="14">
        <v>9197</v>
      </c>
      <c r="T16" s="64">
        <f>(P16/Q16*100)-100</f>
        <v>-26.534600907248347</v>
      </c>
      <c r="U16" s="75">
        <v>308192</v>
      </c>
      <c r="V16" s="14">
        <f>P16/O16</f>
        <v>3044.7</v>
      </c>
      <c r="W16" s="75">
        <f>SUM(U16,P16)</f>
        <v>338639</v>
      </c>
      <c r="X16" s="75">
        <v>68292</v>
      </c>
      <c r="Y16" s="76">
        <f>SUM(X16,R16)</f>
        <v>75276</v>
      </c>
    </row>
    <row r="17" spans="1:25" ht="12.75">
      <c r="A17" s="72">
        <v>4</v>
      </c>
      <c r="B17" s="72">
        <v>2</v>
      </c>
      <c r="C17" s="4" t="s">
        <v>65</v>
      </c>
      <c r="D17" s="4" t="s">
        <v>66</v>
      </c>
      <c r="E17" s="15" t="s">
        <v>56</v>
      </c>
      <c r="F17" s="15" t="s">
        <v>46</v>
      </c>
      <c r="G17" s="37">
        <v>6</v>
      </c>
      <c r="H17" s="37">
        <v>22</v>
      </c>
      <c r="I17" s="24">
        <v>17128</v>
      </c>
      <c r="J17" s="24">
        <v>28045</v>
      </c>
      <c r="K17" s="94">
        <v>3248</v>
      </c>
      <c r="L17" s="94">
        <v>5175</v>
      </c>
      <c r="M17" s="64">
        <f>(I17/J17*100)-100</f>
        <v>-38.92672490640042</v>
      </c>
      <c r="N17" s="14">
        <f>I17/H17</f>
        <v>778.5454545454545</v>
      </c>
      <c r="O17" s="38">
        <v>22</v>
      </c>
      <c r="P17" s="14">
        <v>27128</v>
      </c>
      <c r="Q17" s="14">
        <v>43529</v>
      </c>
      <c r="R17" s="14">
        <v>5682</v>
      </c>
      <c r="S17" s="14">
        <v>8776</v>
      </c>
      <c r="T17" s="64">
        <f>(P17/Q17*100)-100</f>
        <v>-37.67832938960234</v>
      </c>
      <c r="U17" s="75">
        <v>466546</v>
      </c>
      <c r="V17" s="14">
        <f>P17/O17</f>
        <v>1233.090909090909</v>
      </c>
      <c r="W17" s="75">
        <f>SUM(U17,P17)</f>
        <v>493674</v>
      </c>
      <c r="X17" s="75">
        <v>90633</v>
      </c>
      <c r="Y17" s="76">
        <f>SUM(X17,R17)</f>
        <v>96315</v>
      </c>
    </row>
    <row r="18" spans="1:25" ht="13.5" customHeight="1">
      <c r="A18" s="72">
        <v>5</v>
      </c>
      <c r="B18" s="72" t="s">
        <v>72</v>
      </c>
      <c r="C18" s="87" t="s">
        <v>79</v>
      </c>
      <c r="D18" s="87" t="s">
        <v>79</v>
      </c>
      <c r="E18" s="15" t="s">
        <v>80</v>
      </c>
      <c r="F18" s="15" t="s">
        <v>73</v>
      </c>
      <c r="G18" s="37">
        <v>1</v>
      </c>
      <c r="H18" s="37">
        <v>5</v>
      </c>
      <c r="I18" s="14">
        <v>6988</v>
      </c>
      <c r="J18" s="14"/>
      <c r="K18" s="24">
        <v>1394</v>
      </c>
      <c r="L18" s="24"/>
      <c r="M18" s="64"/>
      <c r="N18" s="14">
        <f>I18/H18</f>
        <v>1397.6</v>
      </c>
      <c r="O18" s="37">
        <v>5</v>
      </c>
      <c r="P18" s="14">
        <v>11050</v>
      </c>
      <c r="Q18" s="14"/>
      <c r="R18" s="14">
        <v>2446</v>
      </c>
      <c r="S18" s="14"/>
      <c r="T18" s="64"/>
      <c r="U18" s="99">
        <v>686</v>
      </c>
      <c r="V18" s="14">
        <f>P18/O18</f>
        <v>2210</v>
      </c>
      <c r="W18" s="75">
        <f>SUM(U18,P18)</f>
        <v>11736</v>
      </c>
      <c r="X18" s="75">
        <v>143</v>
      </c>
      <c r="Y18" s="76">
        <f>SUM(X18,R18)</f>
        <v>2589</v>
      </c>
    </row>
    <row r="19" spans="1:25" ht="12.75">
      <c r="A19" s="72">
        <v>6</v>
      </c>
      <c r="B19" s="72">
        <v>6</v>
      </c>
      <c r="C19" s="4" t="s">
        <v>69</v>
      </c>
      <c r="D19" s="4" t="s">
        <v>70</v>
      </c>
      <c r="E19" s="15" t="s">
        <v>60</v>
      </c>
      <c r="F19" s="15" t="s">
        <v>42</v>
      </c>
      <c r="G19" s="37">
        <v>4</v>
      </c>
      <c r="H19" s="37">
        <v>8</v>
      </c>
      <c r="I19" s="24">
        <v>3954</v>
      </c>
      <c r="J19" s="24">
        <v>5265</v>
      </c>
      <c r="K19" s="98">
        <v>771</v>
      </c>
      <c r="L19" s="98">
        <v>999</v>
      </c>
      <c r="M19" s="64">
        <f>(I19/J19*100)-100</f>
        <v>-24.900284900284902</v>
      </c>
      <c r="N19" s="14">
        <f>I19/H19</f>
        <v>494.25</v>
      </c>
      <c r="O19" s="73">
        <v>8</v>
      </c>
      <c r="P19" s="22">
        <v>6581</v>
      </c>
      <c r="Q19" s="22">
        <v>8543</v>
      </c>
      <c r="R19" s="22">
        <v>1393</v>
      </c>
      <c r="S19" s="22">
        <v>1821</v>
      </c>
      <c r="T19" s="64">
        <f>(P19/Q19*100)-100</f>
        <v>-22.96617113426197</v>
      </c>
      <c r="U19" s="75">
        <v>36740</v>
      </c>
      <c r="V19" s="14">
        <f>P19/O19</f>
        <v>822.625</v>
      </c>
      <c r="W19" s="75">
        <f>SUM(U19,P19)</f>
        <v>43321</v>
      </c>
      <c r="X19" s="75">
        <v>7974</v>
      </c>
      <c r="Y19" s="76">
        <f>SUM(X19,R19)</f>
        <v>9367</v>
      </c>
    </row>
    <row r="20" spans="1:25" ht="12.75">
      <c r="A20" s="72">
        <v>7</v>
      </c>
      <c r="B20" s="72">
        <v>4</v>
      </c>
      <c r="C20" s="4" t="s">
        <v>63</v>
      </c>
      <c r="D20" s="4" t="s">
        <v>64</v>
      </c>
      <c r="E20" s="15" t="s">
        <v>54</v>
      </c>
      <c r="F20" s="15" t="s">
        <v>36</v>
      </c>
      <c r="G20" s="37">
        <v>7</v>
      </c>
      <c r="H20" s="37">
        <v>8</v>
      </c>
      <c r="I20" s="24">
        <v>3370</v>
      </c>
      <c r="J20" s="24">
        <v>6681</v>
      </c>
      <c r="K20" s="14">
        <v>693</v>
      </c>
      <c r="L20" s="14">
        <v>1333</v>
      </c>
      <c r="M20" s="64">
        <f>(I20/J20*100)-100</f>
        <v>-49.55844933393204</v>
      </c>
      <c r="N20" s="14">
        <f>I20/H20</f>
        <v>421.25</v>
      </c>
      <c r="O20" s="73">
        <v>8</v>
      </c>
      <c r="P20" s="14">
        <v>5353</v>
      </c>
      <c r="Q20" s="14">
        <v>10899</v>
      </c>
      <c r="R20" s="14">
        <v>1144</v>
      </c>
      <c r="S20" s="14">
        <v>2398</v>
      </c>
      <c r="T20" s="64">
        <f>(P20/Q20*100)-100</f>
        <v>-50.885402330489036</v>
      </c>
      <c r="U20" s="75">
        <v>95027</v>
      </c>
      <c r="V20" s="14">
        <f>P20/O20</f>
        <v>669.125</v>
      </c>
      <c r="W20" s="75">
        <f>SUM(U20,P20)</f>
        <v>100380</v>
      </c>
      <c r="X20" s="75">
        <v>20863</v>
      </c>
      <c r="Y20" s="76">
        <f>SUM(X20,R20)</f>
        <v>22007</v>
      </c>
    </row>
    <row r="21" spans="1:25" ht="12.75">
      <c r="A21" s="72">
        <v>8</v>
      </c>
      <c r="B21" s="72">
        <v>7</v>
      </c>
      <c r="C21" s="4" t="s">
        <v>59</v>
      </c>
      <c r="D21" s="4" t="s">
        <v>59</v>
      </c>
      <c r="E21" s="15" t="s">
        <v>60</v>
      </c>
      <c r="F21" s="15" t="s">
        <v>42</v>
      </c>
      <c r="G21" s="37">
        <v>11</v>
      </c>
      <c r="H21" s="37">
        <v>17</v>
      </c>
      <c r="I21" s="22">
        <v>2693</v>
      </c>
      <c r="J21" s="22">
        <v>3317</v>
      </c>
      <c r="K21" s="98">
        <v>714</v>
      </c>
      <c r="L21" s="98">
        <v>739</v>
      </c>
      <c r="M21" s="64">
        <f>(I21/J21*100)-100</f>
        <v>-18.812179680434127</v>
      </c>
      <c r="N21" s="14">
        <f>I21/H21</f>
        <v>158.41176470588235</v>
      </c>
      <c r="O21" s="73">
        <v>17</v>
      </c>
      <c r="P21" s="22">
        <v>4415</v>
      </c>
      <c r="Q21" s="22">
        <v>5009</v>
      </c>
      <c r="R21" s="22">
        <v>1218</v>
      </c>
      <c r="S21" s="22">
        <v>1200</v>
      </c>
      <c r="T21" s="64">
        <f>(P21/Q21*100)-100</f>
        <v>-11.858654422040331</v>
      </c>
      <c r="U21" s="75">
        <v>338728</v>
      </c>
      <c r="V21" s="14">
        <f>P21/O21</f>
        <v>259.70588235294116</v>
      </c>
      <c r="W21" s="75">
        <f>SUM(U21,P21)</f>
        <v>343143</v>
      </c>
      <c r="X21" s="75">
        <v>71654</v>
      </c>
      <c r="Y21" s="76">
        <f>SUM(X21,R21)</f>
        <v>72872</v>
      </c>
    </row>
    <row r="22" spans="1:25" ht="12.75">
      <c r="A22" s="72">
        <v>9</v>
      </c>
      <c r="B22" s="72">
        <v>5</v>
      </c>
      <c r="C22" s="4" t="s">
        <v>61</v>
      </c>
      <c r="D22" s="4" t="s">
        <v>62</v>
      </c>
      <c r="E22" s="15" t="s">
        <v>54</v>
      </c>
      <c r="F22" s="15" t="s">
        <v>36</v>
      </c>
      <c r="G22" s="37">
        <v>9</v>
      </c>
      <c r="H22" s="37">
        <v>10</v>
      </c>
      <c r="I22" s="24">
        <v>2452</v>
      </c>
      <c r="J22" s="24">
        <v>5178</v>
      </c>
      <c r="K22" s="24">
        <v>450</v>
      </c>
      <c r="L22" s="24">
        <v>989</v>
      </c>
      <c r="M22" s="64">
        <f>(I22/J22*100)-100</f>
        <v>-52.645809192738504</v>
      </c>
      <c r="N22" s="14">
        <f>I22/H22</f>
        <v>245.2</v>
      </c>
      <c r="O22" s="38">
        <v>10</v>
      </c>
      <c r="P22" s="14">
        <v>3720</v>
      </c>
      <c r="Q22" s="14">
        <v>8548</v>
      </c>
      <c r="R22" s="14">
        <v>722</v>
      </c>
      <c r="S22" s="14">
        <v>1868</v>
      </c>
      <c r="T22" s="64">
        <f>(P22/Q22*100)-100</f>
        <v>-56.481048198408985</v>
      </c>
      <c r="U22" s="75">
        <v>350042</v>
      </c>
      <c r="V22" s="14">
        <f>P22/O22</f>
        <v>372</v>
      </c>
      <c r="W22" s="75">
        <f>SUM(U22,P22)</f>
        <v>353762</v>
      </c>
      <c r="X22" s="75">
        <v>73828</v>
      </c>
      <c r="Y22" s="76">
        <f>SUM(X22,R22)</f>
        <v>74550</v>
      </c>
    </row>
    <row r="23" spans="1:25" ht="12.75">
      <c r="A23" s="72">
        <v>10</v>
      </c>
      <c r="B23" s="72">
        <v>9</v>
      </c>
      <c r="C23" s="4" t="s">
        <v>51</v>
      </c>
      <c r="D23" s="4" t="s">
        <v>52</v>
      </c>
      <c r="E23" s="15" t="s">
        <v>43</v>
      </c>
      <c r="F23" s="15" t="s">
        <v>48</v>
      </c>
      <c r="G23" s="37">
        <v>21</v>
      </c>
      <c r="H23" s="37">
        <v>6</v>
      </c>
      <c r="I23" s="24">
        <v>334</v>
      </c>
      <c r="J23" s="24">
        <v>290</v>
      </c>
      <c r="K23" s="24">
        <v>65</v>
      </c>
      <c r="L23" s="24">
        <v>54</v>
      </c>
      <c r="M23" s="64">
        <f>(I23/J23*100)-100</f>
        <v>15.172413793103459</v>
      </c>
      <c r="N23" s="14">
        <f>I23/H23</f>
        <v>55.666666666666664</v>
      </c>
      <c r="O23" s="38">
        <v>6</v>
      </c>
      <c r="P23" s="14">
        <v>1189</v>
      </c>
      <c r="Q23" s="14">
        <v>1566</v>
      </c>
      <c r="R23" s="14">
        <v>291</v>
      </c>
      <c r="S23" s="14">
        <v>400</v>
      </c>
      <c r="T23" s="64">
        <f>(P23/Q23*100)-100</f>
        <v>-24.074074074074076</v>
      </c>
      <c r="U23" s="75">
        <v>212955</v>
      </c>
      <c r="V23" s="14">
        <f>P23/O23</f>
        <v>198.16666666666666</v>
      </c>
      <c r="W23" s="75">
        <f>SUM(U23,P23)</f>
        <v>214144</v>
      </c>
      <c r="X23" s="77">
        <v>49481</v>
      </c>
      <c r="Y23" s="76">
        <f>SUM(X23,R23)</f>
        <v>49772</v>
      </c>
    </row>
    <row r="24" spans="1:25" ht="12.75">
      <c r="A24" s="72">
        <v>11</v>
      </c>
      <c r="B24" s="72">
        <v>8</v>
      </c>
      <c r="C24" s="4" t="s">
        <v>57</v>
      </c>
      <c r="D24" s="4" t="s">
        <v>58</v>
      </c>
      <c r="E24" s="15" t="s">
        <v>53</v>
      </c>
      <c r="F24" s="15" t="s">
        <v>42</v>
      </c>
      <c r="G24" s="37">
        <v>12</v>
      </c>
      <c r="H24" s="37">
        <v>9</v>
      </c>
      <c r="I24" s="24">
        <v>1026</v>
      </c>
      <c r="J24" s="24">
        <v>1458</v>
      </c>
      <c r="K24" s="24">
        <v>216</v>
      </c>
      <c r="L24" s="24">
        <v>303</v>
      </c>
      <c r="M24" s="64">
        <f>(I24/J24*100)-100</f>
        <v>-29.629629629629633</v>
      </c>
      <c r="N24" s="14">
        <f>I24/H24</f>
        <v>114</v>
      </c>
      <c r="O24" s="73">
        <v>9</v>
      </c>
      <c r="P24" s="22">
        <v>373</v>
      </c>
      <c r="Q24" s="22">
        <v>2391</v>
      </c>
      <c r="R24" s="22">
        <v>184</v>
      </c>
      <c r="S24" s="22">
        <v>560</v>
      </c>
      <c r="T24" s="64">
        <f>(P24/Q24*100)-100</f>
        <v>-84.39983270598076</v>
      </c>
      <c r="U24" s="75">
        <v>103246</v>
      </c>
      <c r="V24" s="14">
        <f>P24/O24</f>
        <v>41.44444444444444</v>
      </c>
      <c r="W24" s="75">
        <f>SUM(U24,P24)</f>
        <v>103619</v>
      </c>
      <c r="X24" s="77">
        <v>23337</v>
      </c>
      <c r="Y24" s="76">
        <f>SUM(X24,R24)</f>
        <v>23521</v>
      </c>
    </row>
    <row r="25" spans="1:25" ht="12.75" customHeight="1">
      <c r="A25" s="51">
        <v>12</v>
      </c>
      <c r="B25" s="72">
        <v>11</v>
      </c>
      <c r="C25" s="4" t="s">
        <v>55</v>
      </c>
      <c r="D25" s="4" t="s">
        <v>55</v>
      </c>
      <c r="E25" s="15" t="s">
        <v>49</v>
      </c>
      <c r="F25" s="15" t="s">
        <v>48</v>
      </c>
      <c r="G25" s="37">
        <v>13</v>
      </c>
      <c r="H25" s="37">
        <v>4</v>
      </c>
      <c r="I25" s="90">
        <v>245</v>
      </c>
      <c r="J25" s="90">
        <v>339</v>
      </c>
      <c r="K25" s="95">
        <v>47</v>
      </c>
      <c r="L25" s="95">
        <v>68</v>
      </c>
      <c r="M25" s="64">
        <f>(I25/J25*100)-100</f>
        <v>-27.72861356932154</v>
      </c>
      <c r="N25" s="14">
        <f>I25/H25</f>
        <v>61.25</v>
      </c>
      <c r="O25" s="73">
        <v>4</v>
      </c>
      <c r="P25" s="14">
        <v>359</v>
      </c>
      <c r="Q25" s="14">
        <v>414</v>
      </c>
      <c r="R25" s="24">
        <v>74</v>
      </c>
      <c r="S25" s="24">
        <v>84</v>
      </c>
      <c r="T25" s="64">
        <f>(P25/Q25*100)-100</f>
        <v>-13.28502415458938</v>
      </c>
      <c r="U25" s="77">
        <v>17691</v>
      </c>
      <c r="V25" s="14">
        <f>P25/O25</f>
        <v>89.75</v>
      </c>
      <c r="W25" s="75">
        <f>SUM(U25,P25)</f>
        <v>18050</v>
      </c>
      <c r="X25" s="75">
        <v>3988</v>
      </c>
      <c r="Y25" s="76">
        <f>SUM(X25,R25)</f>
        <v>4062</v>
      </c>
    </row>
    <row r="26" spans="1:25" ht="12.75" customHeight="1">
      <c r="A26" s="72">
        <v>13</v>
      </c>
      <c r="B26" s="72"/>
      <c r="C26" s="4"/>
      <c r="D26" s="4"/>
      <c r="E26" s="15"/>
      <c r="F26" s="15"/>
      <c r="G26" s="37"/>
      <c r="H26" s="37"/>
      <c r="I26" s="14"/>
      <c r="J26" s="14"/>
      <c r="K26" s="14"/>
      <c r="L26" s="14"/>
      <c r="M26" s="64"/>
      <c r="N26" s="14"/>
      <c r="O26" s="73"/>
      <c r="P26" s="14"/>
      <c r="Q26" s="14"/>
      <c r="R26" s="14"/>
      <c r="S26" s="14"/>
      <c r="T26" s="64"/>
      <c r="U26" s="77"/>
      <c r="V26" s="14"/>
      <c r="W26" s="75"/>
      <c r="X26" s="75"/>
      <c r="Y26" s="76"/>
    </row>
    <row r="27" spans="1:25" ht="12.75">
      <c r="A27" s="72">
        <v>14</v>
      </c>
      <c r="B27" s="72"/>
      <c r="C27" s="4"/>
      <c r="D27" s="4"/>
      <c r="E27" s="15"/>
      <c r="F27" s="15"/>
      <c r="G27" s="37"/>
      <c r="H27" s="37"/>
      <c r="I27" s="24"/>
      <c r="J27" s="24"/>
      <c r="K27" s="14"/>
      <c r="L27" s="14"/>
      <c r="M27" s="64"/>
      <c r="N27" s="14"/>
      <c r="O27" s="73"/>
      <c r="P27" s="22"/>
      <c r="Q27" s="22"/>
      <c r="R27" s="22"/>
      <c r="S27" s="22"/>
      <c r="T27" s="64"/>
      <c r="U27" s="75"/>
      <c r="V27" s="14"/>
      <c r="W27" s="75"/>
      <c r="X27" s="77"/>
      <c r="Y27" s="76"/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37"/>
      <c r="P28" s="14"/>
      <c r="Q28" s="14"/>
      <c r="R28" s="14"/>
      <c r="S28" s="14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90"/>
      <c r="L29" s="90"/>
      <c r="M29" s="64"/>
      <c r="N29" s="14"/>
      <c r="O29" s="37"/>
      <c r="P29" s="22"/>
      <c r="Q29" s="22"/>
      <c r="R29" s="22"/>
      <c r="S29" s="22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87"/>
      <c r="D31" s="87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73"/>
      <c r="P32" s="14"/>
      <c r="Q32" s="14"/>
      <c r="R32" s="14"/>
      <c r="S32" s="14"/>
      <c r="T32" s="64"/>
      <c r="U32" s="96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92"/>
      <c r="V33" s="14"/>
      <c r="W33" s="75"/>
      <c r="X33" s="92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140</v>
      </c>
      <c r="I34" s="31">
        <f>SUM(I14:I33)</f>
        <v>168463</v>
      </c>
      <c r="J34" s="31">
        <v>232940</v>
      </c>
      <c r="K34" s="31">
        <f>SUM(K14:K33)</f>
        <v>26353</v>
      </c>
      <c r="L34" s="31">
        <v>44683</v>
      </c>
      <c r="M34" s="68">
        <f>(I34/J34*100)-100</f>
        <v>-27.67965999828283</v>
      </c>
      <c r="N34" s="32">
        <f>I34/H34</f>
        <v>1203.307142857143</v>
      </c>
      <c r="O34" s="34">
        <f>SUM(O14:O33)</f>
        <v>140</v>
      </c>
      <c r="P34" s="31">
        <f>SUM(P14:P33)</f>
        <v>263886</v>
      </c>
      <c r="Q34" s="31">
        <v>348995</v>
      </c>
      <c r="R34" s="31">
        <f>SUM(R14:R33)</f>
        <v>56253</v>
      </c>
      <c r="S34" s="31">
        <v>70166</v>
      </c>
      <c r="T34" s="68">
        <f>(P34/Q34*100)-100</f>
        <v>-24.386882333557793</v>
      </c>
      <c r="U34" s="78">
        <f>SUM(U14:U33)</f>
        <v>2192809</v>
      </c>
      <c r="V34" s="32">
        <f>P34/O34</f>
        <v>1884.9</v>
      </c>
      <c r="W34" s="93">
        <f>SUM(U34,P34)</f>
        <v>2456695</v>
      </c>
      <c r="X34" s="79">
        <f>SUM(X14:X33)</f>
        <v>466028</v>
      </c>
      <c r="Y34" s="35">
        <f>SUM(Y14:Y33)</f>
        <v>522281</v>
      </c>
    </row>
    <row r="35" spans="9:12" ht="12.75">
      <c r="I35" s="23"/>
      <c r="J35" s="23"/>
      <c r="K35" s="23"/>
      <c r="L35" s="23"/>
    </row>
    <row r="36" ht="12.75">
      <c r="Y36" s="91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24 - Jun</v>
      </c>
      <c r="L4" s="20"/>
      <c r="M4" s="62" t="str">
        <f>'WEEKLY COMPETITIVE REPORT'!M4</f>
        <v>26 -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0.6973</v>
      </c>
    </row>
    <row r="5" spans="1:25" s="2" customFormat="1" ht="11.25">
      <c r="A5" s="8"/>
      <c r="B5" s="8"/>
      <c r="C5" s="8" t="s">
        <v>0</v>
      </c>
      <c r="D5" s="8"/>
      <c r="E5" s="89"/>
      <c r="F5" s="8"/>
      <c r="G5" s="3" t="s">
        <v>4</v>
      </c>
      <c r="H5" s="7"/>
      <c r="I5" s="7"/>
      <c r="J5" s="7"/>
      <c r="K5" s="67" t="str">
        <f>'WEEKLY COMPETITIVE REPORT'!K5</f>
        <v>23 - Jun</v>
      </c>
      <c r="L5" s="7"/>
      <c r="M5" s="63" t="str">
        <f>'WEEKLY COMPETITIVE REPORT'!M5</f>
        <v>29 -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26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40724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47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CARS 2</v>
      </c>
      <c r="D14" s="4" t="str">
        <f>'WEEKLY COMPETITIVE REPORT'!D14</f>
        <v>CARS 2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1</v>
      </c>
      <c r="H14" s="37">
        <f>'WEEKLY COMPETITIVE REPORT'!H14</f>
        <v>21</v>
      </c>
      <c r="I14" s="14">
        <f>'WEEKLY COMPETITIVE REPORT'!I14/Y4</f>
        <v>105423.77742721928</v>
      </c>
      <c r="J14" s="14">
        <f>'WEEKLY COMPETITIVE REPORT'!J14/Y4</f>
        <v>0</v>
      </c>
      <c r="K14" s="22">
        <f>'WEEKLY COMPETITIVE REPORT'!K14</f>
        <v>14093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5020.179877486632</v>
      </c>
      <c r="O14" s="37">
        <f>'WEEKLY COMPETITIVE REPORT'!O14</f>
        <v>21</v>
      </c>
      <c r="P14" s="14">
        <f>'WEEKLY COMPETITIVE REPORT'!P14/Y4</f>
        <v>163289.83220995267</v>
      </c>
      <c r="Q14" s="14">
        <f>'WEEKLY COMPETITIVE REPORT'!Q14/Y4</f>
        <v>0</v>
      </c>
      <c r="R14" s="22">
        <f>'WEEKLY COMPETITIVE REPORT'!R14</f>
        <v>23567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8732.25297576366</v>
      </c>
      <c r="V14" s="14">
        <f aca="true" t="shared" si="1" ref="V14:V20">P14/O14</f>
        <v>7775.7062957120315</v>
      </c>
      <c r="W14" s="25">
        <f aca="true" t="shared" si="2" ref="W14:W20">P14+U14</f>
        <v>172022.08518571634</v>
      </c>
      <c r="X14" s="22">
        <f>'WEEKLY COMPETITIVE REPORT'!X14</f>
        <v>1529</v>
      </c>
      <c r="Y14" s="56">
        <f>'WEEKLY COMPETITIVE REPORT'!Y14</f>
        <v>25096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KUNG FU PANDA 2</v>
      </c>
      <c r="D15" s="4" t="str">
        <f>'WEEKLY COMPETITIVE REPORT'!D15</f>
        <v>KUNG FU PANDA 2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3</v>
      </c>
      <c r="H15" s="37">
        <f>'WEEKLY COMPETITIVE REPORT'!H15</f>
        <v>20</v>
      </c>
      <c r="I15" s="14">
        <f>'WEEKLY COMPETITIVE REPORT'!I15/Y4</f>
        <v>53506.381758210235</v>
      </c>
      <c r="J15" s="14">
        <f>'WEEKLY COMPETITIVE REPORT'!J15/Y4</f>
        <v>128019.50380037286</v>
      </c>
      <c r="K15" s="22">
        <f>'WEEKLY COMPETITIVE REPORT'!K15</f>
        <v>732</v>
      </c>
      <c r="L15" s="22">
        <f>'WEEKLY COMPETITIVE REPORT'!L15</f>
        <v>17028</v>
      </c>
      <c r="M15" s="64">
        <f>'WEEKLY COMPETITIVE REPORT'!M15</f>
        <v>-58.20450777434243</v>
      </c>
      <c r="N15" s="14">
        <f t="shared" si="0"/>
        <v>2675.319087910512</v>
      </c>
      <c r="O15" s="37">
        <f>'WEEKLY COMPETITIVE REPORT'!O15</f>
        <v>20</v>
      </c>
      <c r="P15" s="14">
        <f>'WEEKLY COMPETITIVE REPORT'!P15/Y4</f>
        <v>85198.62326115015</v>
      </c>
      <c r="Q15" s="14">
        <f>'WEEKLY COMPETITIVE REPORT'!Q15/Y4</f>
        <v>179951.24049906782</v>
      </c>
      <c r="R15" s="22">
        <f>'WEEKLY COMPETITIVE REPORT'!R15</f>
        <v>12548</v>
      </c>
      <c r="S15" s="22">
        <f>'WEEKLY COMPETITIVE REPORT'!S15</f>
        <v>26071</v>
      </c>
      <c r="T15" s="64">
        <f>'WEEKLY COMPETITIVE REPORT'!T15</f>
        <v>-52.654606311762834</v>
      </c>
      <c r="U15" s="14">
        <f>'WEEKLY COMPETITIVE REPORT'!U15/Y4</f>
        <v>368373.72723361535</v>
      </c>
      <c r="V15" s="14">
        <f t="shared" si="1"/>
        <v>4259.931163057508</v>
      </c>
      <c r="W15" s="25">
        <f t="shared" si="2"/>
        <v>453572.3504947655</v>
      </c>
      <c r="X15" s="22">
        <f>'WEEKLY COMPETITIVE REPORT'!X15</f>
        <v>54306</v>
      </c>
      <c r="Y15" s="56">
        <f>'WEEKLY COMPETITIVE REPORT'!Y15</f>
        <v>66854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HANGOVER PART 2</v>
      </c>
      <c r="D16" s="4" t="str">
        <f>'WEEKLY COMPETITIVE REPORT'!D16</f>
        <v>PREKROKANA NOČ 2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5</v>
      </c>
      <c r="H16" s="37">
        <f>'WEEKLY COMPETITIVE REPORT'!H16</f>
        <v>10</v>
      </c>
      <c r="I16" s="14">
        <f>'WEEKLY COMPETITIVE REPORT'!I16/Y4</f>
        <v>27894.736842105263</v>
      </c>
      <c r="J16" s="14">
        <f>'WEEKLY COMPETITIVE REPORT'!J16/Y4</f>
        <v>37531.908791051195</v>
      </c>
      <c r="K16" s="22">
        <f>'WEEKLY COMPETITIVE REPORT'!K16</f>
        <v>3930</v>
      </c>
      <c r="L16" s="22">
        <f>'WEEKLY COMPETITIVE REPORT'!L16</f>
        <v>5335</v>
      </c>
      <c r="M16" s="64">
        <f>'WEEKLY COMPETITIVE REPORT'!M16</f>
        <v>-25.67727637461313</v>
      </c>
      <c r="N16" s="14">
        <f t="shared" si="0"/>
        <v>2789.4736842105262</v>
      </c>
      <c r="O16" s="37">
        <f>'WEEKLY COMPETITIVE REPORT'!O16</f>
        <v>10</v>
      </c>
      <c r="P16" s="14">
        <f>'WEEKLY COMPETITIVE REPORT'!P16/Y4</f>
        <v>43664.133084755485</v>
      </c>
      <c r="Q16" s="14">
        <f>'WEEKLY COMPETITIVE REPORT'!Q16/Y4</f>
        <v>59434.9634303743</v>
      </c>
      <c r="R16" s="22">
        <f>'WEEKLY COMPETITIVE REPORT'!R16</f>
        <v>6984</v>
      </c>
      <c r="S16" s="22">
        <f>'WEEKLY COMPETITIVE REPORT'!S16</f>
        <v>9197</v>
      </c>
      <c r="T16" s="64">
        <f>'WEEKLY COMPETITIVE REPORT'!T16</f>
        <v>-26.534600907248347</v>
      </c>
      <c r="U16" s="14">
        <f>'WEEKLY COMPETITIVE REPORT'!U16/Y4</f>
        <v>441979.0620966585</v>
      </c>
      <c r="V16" s="14">
        <f t="shared" si="1"/>
        <v>4366.413308475549</v>
      </c>
      <c r="W16" s="25">
        <f t="shared" si="2"/>
        <v>485643.195181414</v>
      </c>
      <c r="X16" s="22">
        <f>'WEEKLY COMPETITIVE REPORT'!X16</f>
        <v>68292</v>
      </c>
      <c r="Y16" s="56">
        <f>'WEEKLY COMPETITIVE REPORT'!Y16</f>
        <v>75276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PIRATES OF THE CARIBBEAN: ON STRANGER TIDES</v>
      </c>
      <c r="D17" s="4" t="str">
        <f>'WEEKLY COMPETITIVE REPORT'!D17</f>
        <v>PIRATI S KARIBOV: Z NEZNANIMI TOKOVI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6</v>
      </c>
      <c r="H17" s="37">
        <f>'WEEKLY COMPETITIVE REPORT'!H17</f>
        <v>22</v>
      </c>
      <c r="I17" s="14">
        <f>'WEEKLY COMPETITIVE REPORT'!I17/Y4</f>
        <v>24563.315646063387</v>
      </c>
      <c r="J17" s="14">
        <f>'WEEKLY COMPETITIVE REPORT'!J17/Y4</f>
        <v>40219.41775419475</v>
      </c>
      <c r="K17" s="22">
        <f>'WEEKLY COMPETITIVE REPORT'!K17</f>
        <v>3248</v>
      </c>
      <c r="L17" s="22">
        <f>'WEEKLY COMPETITIVE REPORT'!L17</f>
        <v>5175</v>
      </c>
      <c r="M17" s="64">
        <f>'WEEKLY COMPETITIVE REPORT'!M17</f>
        <v>-38.92672490640042</v>
      </c>
      <c r="N17" s="14">
        <f t="shared" si="0"/>
        <v>1116.5143475483358</v>
      </c>
      <c r="O17" s="37">
        <f>'WEEKLY COMPETITIVE REPORT'!O17</f>
        <v>22</v>
      </c>
      <c r="P17" s="14">
        <f>'WEEKLY COMPETITIVE REPORT'!P17/Y4</f>
        <v>38904.34533199484</v>
      </c>
      <c r="Q17" s="14">
        <f>'WEEKLY COMPETITIVE REPORT'!Q17/Y4</f>
        <v>62425.068119891</v>
      </c>
      <c r="R17" s="22">
        <f>'WEEKLY COMPETITIVE REPORT'!R17</f>
        <v>5682</v>
      </c>
      <c r="S17" s="22">
        <f>'WEEKLY COMPETITIVE REPORT'!S17</f>
        <v>8776</v>
      </c>
      <c r="T17" s="64">
        <f>'WEEKLY COMPETITIVE REPORT'!T17</f>
        <v>-37.67832938960234</v>
      </c>
      <c r="U17" s="14">
        <f>'WEEKLY COMPETITIVE REPORT'!U17/Y4</f>
        <v>669075.0035852573</v>
      </c>
      <c r="V17" s="14">
        <f t="shared" si="1"/>
        <v>1768.3793332724927</v>
      </c>
      <c r="W17" s="25">
        <f t="shared" si="2"/>
        <v>707979.3489172522</v>
      </c>
      <c r="X17" s="22">
        <f>'WEEKLY COMPETITIVE REPORT'!X17</f>
        <v>90633</v>
      </c>
      <c r="Y17" s="56">
        <f>'WEEKLY COMPETITIVE REPORT'!Y17</f>
        <v>96315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HANNA</v>
      </c>
      <c r="D18" s="4" t="str">
        <f>'WEEKLY COMPETITIVE REPORT'!D18</f>
        <v>HANNA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1</v>
      </c>
      <c r="H18" s="37">
        <f>'WEEKLY COMPETITIVE REPORT'!H18</f>
        <v>5</v>
      </c>
      <c r="I18" s="14">
        <f>'WEEKLY COMPETITIVE REPORT'!I18/Y4</f>
        <v>10021.511544528898</v>
      </c>
      <c r="J18" s="14">
        <f>'WEEKLY COMPETITIVE REPORT'!J18/Y4</f>
        <v>0</v>
      </c>
      <c r="K18" s="22">
        <f>'WEEKLY COMPETITIVE REPORT'!K18</f>
        <v>1394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2004.3023089057795</v>
      </c>
      <c r="O18" s="37">
        <f>'WEEKLY COMPETITIVE REPORT'!O18</f>
        <v>5</v>
      </c>
      <c r="P18" s="14">
        <f>'WEEKLY COMPETITIVE REPORT'!P18/Y4</f>
        <v>15846.837802954251</v>
      </c>
      <c r="Q18" s="14">
        <f>'WEEKLY COMPETITIVE REPORT'!Q18/Y4</f>
        <v>0</v>
      </c>
      <c r="R18" s="22">
        <f>'WEEKLY COMPETITIVE REPORT'!R18</f>
        <v>2446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983.7946364548974</v>
      </c>
      <c r="V18" s="14">
        <f t="shared" si="1"/>
        <v>3169.36756059085</v>
      </c>
      <c r="W18" s="25">
        <f t="shared" si="2"/>
        <v>16830.63243940915</v>
      </c>
      <c r="X18" s="22">
        <f>'WEEKLY COMPETITIVE REPORT'!X18</f>
        <v>143</v>
      </c>
      <c r="Y18" s="56">
        <f>'WEEKLY COMPETITIVE REPORT'!Y18</f>
        <v>2589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X-MEN: FIRST CLASS</v>
      </c>
      <c r="D19" s="4" t="str">
        <f>'WEEKLY COMPETITIVE REPORT'!D19</f>
        <v>MOŽJE X: PRVI RAZRED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8</v>
      </c>
      <c r="I19" s="14">
        <f>'WEEKLY COMPETITIVE REPORT'!I19/Y4</f>
        <v>5670.443137817295</v>
      </c>
      <c r="J19" s="14">
        <f>'WEEKLY COMPETITIVE REPORT'!J19/Y4</f>
        <v>7550.552129642908</v>
      </c>
      <c r="K19" s="22">
        <f>'WEEKLY COMPETITIVE REPORT'!K19</f>
        <v>771</v>
      </c>
      <c r="L19" s="22">
        <f>'WEEKLY COMPETITIVE REPORT'!L19</f>
        <v>999</v>
      </c>
      <c r="M19" s="64">
        <f>'WEEKLY COMPETITIVE REPORT'!M19</f>
        <v>-24.900284900284902</v>
      </c>
      <c r="N19" s="14">
        <f t="shared" si="0"/>
        <v>708.8053922271619</v>
      </c>
      <c r="O19" s="37">
        <f>'WEEKLY COMPETITIVE REPORT'!O19</f>
        <v>8</v>
      </c>
      <c r="P19" s="14">
        <f>'WEEKLY COMPETITIVE REPORT'!P19/Y4</f>
        <v>9437.831636311486</v>
      </c>
      <c r="Q19" s="14">
        <f>'WEEKLY COMPETITIVE REPORT'!Q19/Y4</f>
        <v>12251.541660691237</v>
      </c>
      <c r="R19" s="22">
        <f>'WEEKLY COMPETITIVE REPORT'!R19</f>
        <v>1393</v>
      </c>
      <c r="S19" s="22">
        <f>'WEEKLY COMPETITIVE REPORT'!S19</f>
        <v>1821</v>
      </c>
      <c r="T19" s="64">
        <f>'WEEKLY COMPETITIVE REPORT'!T19</f>
        <v>-22.96617113426197</v>
      </c>
      <c r="U19" s="14">
        <f>'WEEKLY COMPETITIVE REPORT'!U19/Y4</f>
        <v>52688.943066112144</v>
      </c>
      <c r="V19" s="14">
        <f t="shared" si="1"/>
        <v>1179.7289545389358</v>
      </c>
      <c r="W19" s="25">
        <f t="shared" si="2"/>
        <v>62126.77470242363</v>
      </c>
      <c r="X19" s="22">
        <f>'WEEKLY COMPETITIVE REPORT'!X19</f>
        <v>7974</v>
      </c>
      <c r="Y19" s="56">
        <f>'WEEKLY COMPETITIVE REPORT'!Y19</f>
        <v>9367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BRIDEMAIDS</v>
      </c>
      <c r="D20" s="4" t="str">
        <f>'WEEKLY COMPETITIVE REPORT'!D20</f>
        <v>DEKLIŠČINA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7</v>
      </c>
      <c r="H20" s="37">
        <f>'WEEKLY COMPETITIVE REPORT'!H20</f>
        <v>8</v>
      </c>
      <c r="I20" s="14">
        <f>'WEEKLY COMPETITIVE REPORT'!I20/Y4</f>
        <v>4832.927004158898</v>
      </c>
      <c r="J20" s="14">
        <f>'WEEKLY COMPETITIVE REPORT'!J20/Y4</f>
        <v>9581.2419331708</v>
      </c>
      <c r="K20" s="22">
        <f>'WEEKLY COMPETITIVE REPORT'!K20</f>
        <v>693</v>
      </c>
      <c r="L20" s="22">
        <f>'WEEKLY COMPETITIVE REPORT'!L20</f>
        <v>1333</v>
      </c>
      <c r="M20" s="64">
        <f>'WEEKLY COMPETITIVE REPORT'!M20</f>
        <v>-49.55844933393204</v>
      </c>
      <c r="N20" s="14">
        <f t="shared" si="0"/>
        <v>604.1158755198622</v>
      </c>
      <c r="O20" s="37">
        <f>'WEEKLY COMPETITIVE REPORT'!O20</f>
        <v>8</v>
      </c>
      <c r="P20" s="14">
        <f>'WEEKLY COMPETITIVE REPORT'!P20/Y4</f>
        <v>7676.753190879105</v>
      </c>
      <c r="Q20" s="14">
        <f>'WEEKLY COMPETITIVE REPORT'!Q20/Y4</f>
        <v>15630.288254696687</v>
      </c>
      <c r="R20" s="22">
        <f>'WEEKLY COMPETITIVE REPORT'!R20</f>
        <v>1144</v>
      </c>
      <c r="S20" s="22">
        <f>'WEEKLY COMPETITIVE REPORT'!S20</f>
        <v>2398</v>
      </c>
      <c r="T20" s="64">
        <f>'WEEKLY COMPETITIVE REPORT'!T20</f>
        <v>-50.885402330489036</v>
      </c>
      <c r="U20" s="14">
        <f>'WEEKLY COMPETITIVE REPORT'!U20/Y4</f>
        <v>136278.50279650078</v>
      </c>
      <c r="V20" s="14">
        <f t="shared" si="1"/>
        <v>959.5941488598882</v>
      </c>
      <c r="W20" s="25">
        <f t="shared" si="2"/>
        <v>143955.25598737987</v>
      </c>
      <c r="X20" s="22">
        <f>'WEEKLY COMPETITIVE REPORT'!X20</f>
        <v>20863</v>
      </c>
      <c r="Y20" s="56">
        <f>'WEEKLY COMPETITIVE REPORT'!Y20</f>
        <v>22007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RIO 3D</v>
      </c>
      <c r="D21" s="4" t="str">
        <f>'WEEKLY COMPETITIVE REPORT'!D21</f>
        <v>RIO 3D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11</v>
      </c>
      <c r="H21" s="37">
        <f>'WEEKLY COMPETITIVE REPORT'!H21</f>
        <v>17</v>
      </c>
      <c r="I21" s="14">
        <f>'WEEKLY COMPETITIVE REPORT'!I21/Y4</f>
        <v>3862.0392944213395</v>
      </c>
      <c r="J21" s="14">
        <f>'WEEKLY COMPETITIVE REPORT'!J21/Y4</f>
        <v>4756.919546823462</v>
      </c>
      <c r="K21" s="22">
        <f>'WEEKLY COMPETITIVE REPORT'!K21</f>
        <v>714</v>
      </c>
      <c r="L21" s="22">
        <f>'WEEKLY COMPETITIVE REPORT'!L21</f>
        <v>739</v>
      </c>
      <c r="M21" s="64">
        <f>'WEEKLY COMPETITIVE REPORT'!M21</f>
        <v>-18.812179680434127</v>
      </c>
      <c r="N21" s="14">
        <f aca="true" t="shared" si="3" ref="N21:N33">I21/H21</f>
        <v>227.17878202478468</v>
      </c>
      <c r="O21" s="37">
        <f>'WEEKLY COMPETITIVE REPORT'!O21</f>
        <v>17</v>
      </c>
      <c r="P21" s="14">
        <f>'WEEKLY COMPETITIVE REPORT'!P21/Y4</f>
        <v>6331.564606338735</v>
      </c>
      <c r="Q21" s="14">
        <f>'WEEKLY COMPETITIVE REPORT'!Q21/Y4</f>
        <v>7183.421769683063</v>
      </c>
      <c r="R21" s="22">
        <f>'WEEKLY COMPETITIVE REPORT'!R21</f>
        <v>1218</v>
      </c>
      <c r="S21" s="22">
        <f>'WEEKLY COMPETITIVE REPORT'!S21</f>
        <v>1200</v>
      </c>
      <c r="T21" s="64">
        <f>'WEEKLY COMPETITIVE REPORT'!T21</f>
        <v>-11.858654422040331</v>
      </c>
      <c r="U21" s="14">
        <f>'WEEKLY COMPETITIVE REPORT'!U21/Y4</f>
        <v>485770.8303456188</v>
      </c>
      <c r="V21" s="14">
        <f aca="true" t="shared" si="4" ref="V21:V33">P21/O21</f>
        <v>372.444976843455</v>
      </c>
      <c r="W21" s="25">
        <f aca="true" t="shared" si="5" ref="W21:W33">P21+U21</f>
        <v>492102.3949519575</v>
      </c>
      <c r="X21" s="22">
        <f>'WEEKLY COMPETITIVE REPORT'!X21</f>
        <v>71654</v>
      </c>
      <c r="Y21" s="56">
        <f>'WEEKLY COMPETITIVE REPORT'!Y21</f>
        <v>72872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FAST &amp; FURIOUS 5</v>
      </c>
      <c r="D22" s="4" t="str">
        <f>'WEEKLY COMPETITIVE REPORT'!D22</f>
        <v>HITRI IN DRZNI 5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9</v>
      </c>
      <c r="H22" s="37">
        <f>'WEEKLY COMPETITIVE REPORT'!H22</f>
        <v>10</v>
      </c>
      <c r="I22" s="14">
        <f>'WEEKLY COMPETITIVE REPORT'!I22/Y4</f>
        <v>3516.4204789903915</v>
      </c>
      <c r="J22" s="14">
        <f>'WEEKLY COMPETITIVE REPORT'!J22/Y4</f>
        <v>7425.785171375304</v>
      </c>
      <c r="K22" s="22">
        <f>'WEEKLY COMPETITIVE REPORT'!K22</f>
        <v>450</v>
      </c>
      <c r="L22" s="22">
        <f>'WEEKLY COMPETITIVE REPORT'!L22</f>
        <v>989</v>
      </c>
      <c r="M22" s="64">
        <f>'WEEKLY COMPETITIVE REPORT'!M22</f>
        <v>-52.645809192738504</v>
      </c>
      <c r="N22" s="14">
        <f t="shared" si="3"/>
        <v>351.64204789903914</v>
      </c>
      <c r="O22" s="37">
        <f>'WEEKLY COMPETITIVE REPORT'!O22</f>
        <v>10</v>
      </c>
      <c r="P22" s="14">
        <f>'WEEKLY COMPETITIVE REPORT'!P22/Y4</f>
        <v>5334.863043166499</v>
      </c>
      <c r="Q22" s="14">
        <f>'WEEKLY COMPETITIVE REPORT'!Q22/Y4</f>
        <v>12258.712175534203</v>
      </c>
      <c r="R22" s="22">
        <f>'WEEKLY COMPETITIVE REPORT'!R22</f>
        <v>722</v>
      </c>
      <c r="S22" s="22">
        <f>'WEEKLY COMPETITIVE REPORT'!S22</f>
        <v>1868</v>
      </c>
      <c r="T22" s="64">
        <f>'WEEKLY COMPETITIVE REPORT'!T22</f>
        <v>-56.481048198408985</v>
      </c>
      <c r="U22" s="14">
        <f>'WEEKLY COMPETITIVE REPORT'!U22/Y4</f>
        <v>501996.27133228164</v>
      </c>
      <c r="V22" s="14">
        <f t="shared" si="4"/>
        <v>533.4863043166499</v>
      </c>
      <c r="W22" s="25">
        <f t="shared" si="5"/>
        <v>507331.13437544816</v>
      </c>
      <c r="X22" s="22">
        <f>'WEEKLY COMPETITIVE REPORT'!X22</f>
        <v>73828</v>
      </c>
      <c r="Y22" s="56">
        <f>'WEEKLY COMPETITIVE REPORT'!Y22</f>
        <v>74550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KING'S SPEECH</v>
      </c>
      <c r="D23" s="4" t="str">
        <f>'WEEKLY COMPETITIVE REPORT'!D23</f>
        <v>KRALJEV GOVOR</v>
      </c>
      <c r="E23" s="4" t="str">
        <f>'WEEKLY COMPETITIVE REPORT'!E23</f>
        <v>INDEP</v>
      </c>
      <c r="F23" s="4" t="str">
        <f>'WEEKLY COMPETITIVE REPORT'!F23</f>
        <v>Cinemania</v>
      </c>
      <c r="G23" s="37">
        <f>'WEEKLY COMPETITIVE REPORT'!G23</f>
        <v>21</v>
      </c>
      <c r="H23" s="37">
        <f>'WEEKLY COMPETITIVE REPORT'!H23</f>
        <v>6</v>
      </c>
      <c r="I23" s="14">
        <f>'WEEKLY COMPETITIVE REPORT'!I23/Y4</f>
        <v>478.9903915101104</v>
      </c>
      <c r="J23" s="14">
        <f>'WEEKLY COMPETITIVE REPORT'!J23/Y4</f>
        <v>415.88986089201205</v>
      </c>
      <c r="K23" s="22">
        <f>'WEEKLY COMPETITIVE REPORT'!K23</f>
        <v>65</v>
      </c>
      <c r="L23" s="22">
        <f>'WEEKLY COMPETITIVE REPORT'!L23</f>
        <v>54</v>
      </c>
      <c r="M23" s="64">
        <f>'WEEKLY COMPETITIVE REPORT'!M23</f>
        <v>15.172413793103459</v>
      </c>
      <c r="N23" s="14">
        <f t="shared" si="3"/>
        <v>79.83173191835174</v>
      </c>
      <c r="O23" s="37">
        <f>'WEEKLY COMPETITIVE REPORT'!O23</f>
        <v>6</v>
      </c>
      <c r="P23" s="14">
        <f>'WEEKLY COMPETITIVE REPORT'!P23/Y4</f>
        <v>1705.1484296572494</v>
      </c>
      <c r="Q23" s="14">
        <f>'WEEKLY COMPETITIVE REPORT'!Q23/Y4</f>
        <v>2245.805248816865</v>
      </c>
      <c r="R23" s="22">
        <f>'WEEKLY COMPETITIVE REPORT'!R23</f>
        <v>291</v>
      </c>
      <c r="S23" s="22">
        <f>'WEEKLY COMPETITIVE REPORT'!S23</f>
        <v>400</v>
      </c>
      <c r="T23" s="64">
        <f>'WEEKLY COMPETITIVE REPORT'!T23</f>
        <v>-24.074074074074076</v>
      </c>
      <c r="U23" s="14">
        <f>'WEEKLY COMPETITIVE REPORT'!U23/Y4</f>
        <v>305399.3976767532</v>
      </c>
      <c r="V23" s="14">
        <f t="shared" si="4"/>
        <v>284.1914049428749</v>
      </c>
      <c r="W23" s="25">
        <f t="shared" si="5"/>
        <v>307104.54610641045</v>
      </c>
      <c r="X23" s="22">
        <f>'WEEKLY COMPETITIVE REPORT'!X23</f>
        <v>49481</v>
      </c>
      <c r="Y23" s="56">
        <f>'WEEKLY COMPETITIVE REPORT'!Y23</f>
        <v>49772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HALL PASS</v>
      </c>
      <c r="D24" s="4" t="str">
        <f>'WEEKLY COMPETITIVE REPORT'!D24</f>
        <v>TEDEN BREZ PRAVIL</v>
      </c>
      <c r="E24" s="4" t="str">
        <f>'WEEKLY COMPETITIVE REPORT'!E24</f>
        <v>WB</v>
      </c>
      <c r="F24" s="4" t="str">
        <f>'WEEKLY COMPETITIVE REPORT'!F24</f>
        <v>Blitz</v>
      </c>
      <c r="G24" s="37">
        <f>'WEEKLY COMPETITIVE REPORT'!G24</f>
        <v>12</v>
      </c>
      <c r="H24" s="37">
        <f>'WEEKLY COMPETITIVE REPORT'!H24</f>
        <v>9</v>
      </c>
      <c r="I24" s="14">
        <f>'WEEKLY COMPETITIVE REPORT'!I24/Y4</f>
        <v>1471.3896457765668</v>
      </c>
      <c r="J24" s="14">
        <f>'WEEKLY COMPETITIVE REPORT'!J24/Y4</f>
        <v>2090.922128208805</v>
      </c>
      <c r="K24" s="22">
        <f>'WEEKLY COMPETITIVE REPORT'!K24</f>
        <v>216</v>
      </c>
      <c r="L24" s="22">
        <f>'WEEKLY COMPETITIVE REPORT'!L24</f>
        <v>303</v>
      </c>
      <c r="M24" s="64">
        <f>'WEEKLY COMPETITIVE REPORT'!M24</f>
        <v>-29.629629629629633</v>
      </c>
      <c r="N24" s="14">
        <f t="shared" si="3"/>
        <v>163.48773841961852</v>
      </c>
      <c r="O24" s="37">
        <f>'WEEKLY COMPETITIVE REPORT'!O24</f>
        <v>9</v>
      </c>
      <c r="P24" s="14">
        <f>'WEEKLY COMPETITIVE REPORT'!P24/Y4</f>
        <v>534.9204072852431</v>
      </c>
      <c r="Q24" s="14">
        <f>'WEEKLY COMPETITIVE REPORT'!Q24/Y4</f>
        <v>3428.9401979062095</v>
      </c>
      <c r="R24" s="22">
        <f>'WEEKLY COMPETITIVE REPORT'!R24</f>
        <v>184</v>
      </c>
      <c r="S24" s="22">
        <f>'WEEKLY COMPETITIVE REPORT'!S24</f>
        <v>560</v>
      </c>
      <c r="T24" s="64">
        <f>'WEEKLY COMPETITIVE REPORT'!T24</f>
        <v>-84.39983270598076</v>
      </c>
      <c r="U24" s="14">
        <f>'WEEKLY COMPETITIVE REPORT'!U24/Y4</f>
        <v>148065.39509536783</v>
      </c>
      <c r="V24" s="14">
        <f t="shared" si="4"/>
        <v>59.43560080947145</v>
      </c>
      <c r="W24" s="25">
        <f t="shared" si="5"/>
        <v>148600.31550265307</v>
      </c>
      <c r="X24" s="22">
        <f>'WEEKLY COMPETITIVE REPORT'!X24</f>
        <v>23337</v>
      </c>
      <c r="Y24" s="56">
        <f>'WEEKLY COMPETITIVE REPORT'!Y24</f>
        <v>23521</v>
      </c>
    </row>
    <row r="25" spans="1:25" ht="12.75">
      <c r="A25" s="50">
        <v>12</v>
      </c>
      <c r="B25" s="4">
        <f>'WEEKLY COMPETITIVE REPORT'!B25</f>
        <v>11</v>
      </c>
      <c r="C25" s="4" t="str">
        <f>'WEEKLY COMPETITIVE REPORT'!C25</f>
        <v>CIRKUS COLUMBIA</v>
      </c>
      <c r="D25" s="4" t="str">
        <f>'WEEKLY COMPETITIVE REPORT'!D25</f>
        <v>CIRKUS COLUMBIA</v>
      </c>
      <c r="E25" s="4" t="str">
        <f>'WEEKLY COMPETITIVE REPORT'!E25</f>
        <v>DOMEST</v>
      </c>
      <c r="F25" s="4" t="str">
        <f>'WEEKLY COMPETITIVE REPORT'!F25</f>
        <v>Cinemania</v>
      </c>
      <c r="G25" s="37">
        <f>'WEEKLY COMPETITIVE REPORT'!G25</f>
        <v>13</v>
      </c>
      <c r="H25" s="37">
        <f>'WEEKLY COMPETITIVE REPORT'!H25</f>
        <v>4</v>
      </c>
      <c r="I25" s="14">
        <f>'WEEKLY COMPETITIVE REPORT'!I25/Y4</f>
        <v>351.3552273053205</v>
      </c>
      <c r="J25" s="14">
        <f>'WEEKLY COMPETITIVE REPORT'!J25/Y4</f>
        <v>486.16090635307614</v>
      </c>
      <c r="K25" s="22">
        <f>'WEEKLY COMPETITIVE REPORT'!K25</f>
        <v>47</v>
      </c>
      <c r="L25" s="22">
        <f>'WEEKLY COMPETITIVE REPORT'!L25</f>
        <v>68</v>
      </c>
      <c r="M25" s="64">
        <f>'WEEKLY COMPETITIVE REPORT'!M25</f>
        <v>-27.72861356932154</v>
      </c>
      <c r="N25" s="14">
        <f t="shared" si="3"/>
        <v>87.83880682633013</v>
      </c>
      <c r="O25" s="37">
        <f>'WEEKLY COMPETITIVE REPORT'!O25</f>
        <v>4</v>
      </c>
      <c r="P25" s="14">
        <f>'WEEKLY COMPETITIVE REPORT'!P25/Y4</f>
        <v>514.8429657249391</v>
      </c>
      <c r="Q25" s="14">
        <f>'WEEKLY COMPETITIVE REPORT'!Q25/Y4</f>
        <v>593.718628997562</v>
      </c>
      <c r="R25" s="22">
        <f>'WEEKLY COMPETITIVE REPORT'!R25</f>
        <v>74</v>
      </c>
      <c r="S25" s="22">
        <f>'WEEKLY COMPETITIVE REPORT'!S25</f>
        <v>84</v>
      </c>
      <c r="T25" s="64">
        <f>'WEEKLY COMPETITIVE REPORT'!T25</f>
        <v>-13.28502415458938</v>
      </c>
      <c r="U25" s="14">
        <f>'WEEKLY COMPETITIVE REPORT'!U25/Y4</f>
        <v>25370.715617381327</v>
      </c>
      <c r="V25" s="14">
        <f t="shared" si="4"/>
        <v>128.71074143123477</v>
      </c>
      <c r="W25" s="25">
        <f t="shared" si="5"/>
        <v>25885.558583106267</v>
      </c>
      <c r="X25" s="22">
        <f>'WEEKLY COMPETITIVE REPORT'!X25</f>
        <v>3988</v>
      </c>
      <c r="Y25" s="56">
        <f>'WEEKLY COMPETITIVE REPORT'!Y25</f>
        <v>4062</v>
      </c>
    </row>
    <row r="26" spans="1:25" ht="12.75" customHeight="1">
      <c r="A26" s="50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REPORT'!D26</f>
        <v>0</v>
      </c>
      <c r="E26" s="4">
        <f>'WEEKLY COMPETITIVE REPORT'!E26</f>
        <v>0</v>
      </c>
      <c r="F26" s="4">
        <f>'WEEKLY COMPETITIVE REPORT'!F26</f>
        <v>0</v>
      </c>
      <c r="G26" s="37">
        <f>'WEEKLY COMPETITIVE REPORT'!G26</f>
        <v>0</v>
      </c>
      <c r="H26" s="37">
        <f>'WEEKLY COMPETITIVE REPORT'!H26</f>
        <v>0</v>
      </c>
      <c r="I26" s="14">
        <f>'WEEKLY COMPETITIVE REPORT'!I26/Y4</f>
        <v>0</v>
      </c>
      <c r="J26" s="14">
        <f>'WEEKLY COMPETITIVE REPORT'!J26/Y4</f>
        <v>0</v>
      </c>
      <c r="K26" s="22">
        <f>'WEEKLY COMPETITIVE REPORT'!K26</f>
        <v>0</v>
      </c>
      <c r="L26" s="22">
        <f>'WEEKLY COMPETITIVE REPORT'!L26</f>
        <v>0</v>
      </c>
      <c r="M26" s="64">
        <f>'WEEKLY COMPETITIVE REPORT'!M26</f>
        <v>0</v>
      </c>
      <c r="N26" s="14" t="e">
        <f t="shared" si="3"/>
        <v>#DIV/0!</v>
      </c>
      <c r="O26" s="37">
        <f>'WEEKLY COMPETITIVE REPORT'!O26</f>
        <v>0</v>
      </c>
      <c r="P26" s="14">
        <f>'WEEKLY COMPETITIVE REPORT'!P26/Y4</f>
        <v>0</v>
      </c>
      <c r="Q26" s="14">
        <f>'WEEKLY COMPETITIVE REPORT'!Q26/Y4</f>
        <v>0</v>
      </c>
      <c r="R26" s="22">
        <f>'WEEKLY COMPETITIVE REPORT'!R26</f>
        <v>0</v>
      </c>
      <c r="S26" s="22">
        <f>'WEEKLY COMPETITIVE REPORT'!S26</f>
        <v>0</v>
      </c>
      <c r="T26" s="64">
        <f>'WEEKLY COMPETITIVE REPORT'!T26</f>
        <v>0</v>
      </c>
      <c r="U26" s="14">
        <f>'WEEKLY COMPETITIVE REPORT'!U26/Y4</f>
        <v>0</v>
      </c>
      <c r="V26" s="14" t="e">
        <f t="shared" si="4"/>
        <v>#DIV/0!</v>
      </c>
      <c r="W26" s="25">
        <f t="shared" si="5"/>
        <v>0</v>
      </c>
      <c r="X26" s="22">
        <f>'WEEKLY COMPETITIVE REPORT'!X26</f>
        <v>0</v>
      </c>
      <c r="Y26" s="56">
        <f>'WEEKLY COMPETITIVE REPORT'!Y26</f>
        <v>0</v>
      </c>
    </row>
    <row r="27" spans="1:25" ht="12.75" customHeight="1">
      <c r="A27" s="50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7">
        <f>'WEEKLY COMPETITIVE REPORT'!G27</f>
        <v>0</v>
      </c>
      <c r="H27" s="37">
        <f>'WEEKLY COMPETITIVE REPORT'!H27</f>
        <v>0</v>
      </c>
      <c r="I27" s="14">
        <f>'WEEKLY COMPETITIVE REPORT'!I27/Y4</f>
        <v>0</v>
      </c>
      <c r="J27" s="14">
        <f>'WEEKLY COMPETITIVE REPORT'!J27/Y17</f>
        <v>0</v>
      </c>
      <c r="K27" s="22">
        <f>'WEEKLY COMPETITIVE REPORT'!K27</f>
        <v>0</v>
      </c>
      <c r="L27" s="22">
        <f>'WEEKLY COMPETITIVE REPORT'!L27</f>
        <v>0</v>
      </c>
      <c r="M27" s="64">
        <f>'WEEKLY COMPETITIVE REPORT'!M27</f>
        <v>0</v>
      </c>
      <c r="N27" s="14" t="e">
        <f t="shared" si="3"/>
        <v>#DIV/0!</v>
      </c>
      <c r="O27" s="37">
        <f>'WEEKLY COMPETITIVE REPORT'!O27</f>
        <v>0</v>
      </c>
      <c r="P27" s="14">
        <f>'WEEKLY COMPETITIVE REPORT'!P27/Y4</f>
        <v>0</v>
      </c>
      <c r="Q27" s="14">
        <f>'WEEKLY COMPETITIVE REPORT'!Q27/Y17</f>
        <v>0</v>
      </c>
      <c r="R27" s="22">
        <f>'WEEKLY COMPETITIVE REPORT'!R27</f>
        <v>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 t="e">
        <f t="shared" si="4"/>
        <v>#DIV/0!</v>
      </c>
      <c r="W27" s="25">
        <f t="shared" si="5"/>
        <v>0</v>
      </c>
      <c r="X27" s="22">
        <f>'WEEKLY COMPETITIVE REPORT'!X27</f>
        <v>0</v>
      </c>
      <c r="Y27" s="56">
        <f>'WEEKLY COMPETITIVE REPORT'!Y27</f>
        <v>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140</v>
      </c>
      <c r="I34" s="32">
        <f>SUM(I14:I33)</f>
        <v>241593.28839810696</v>
      </c>
      <c r="J34" s="31">
        <f>SUM(J14:J33)</f>
        <v>238078.30202208512</v>
      </c>
      <c r="K34" s="31">
        <f>SUM(K14:K33)</f>
        <v>26353</v>
      </c>
      <c r="L34" s="31">
        <f>SUM(L14:L33)</f>
        <v>32023</v>
      </c>
      <c r="M34" s="64">
        <f>'WEEKLY COMPETITIVE REPORT'!M34</f>
        <v>-27.67965999828283</v>
      </c>
      <c r="N34" s="32">
        <f>I34/H34</f>
        <v>1725.666345700764</v>
      </c>
      <c r="O34" s="40">
        <f>'WEEKLY COMPETITIVE REPORT'!O34</f>
        <v>140</v>
      </c>
      <c r="P34" s="31">
        <f>SUM(P14:P33)</f>
        <v>378439.69597017067</v>
      </c>
      <c r="Q34" s="31">
        <f>SUM(Q14:Q33)</f>
        <v>355403.69998565904</v>
      </c>
      <c r="R34" s="31">
        <f>SUM(R14:R33)</f>
        <v>56253</v>
      </c>
      <c r="S34" s="31">
        <f>SUM(S14:S33)</f>
        <v>52375</v>
      </c>
      <c r="T34" s="65">
        <f>P34/Q34-100%</f>
        <v>0.06481642139752952</v>
      </c>
      <c r="U34" s="31">
        <f>SUM(U14:U33)</f>
        <v>3144713.8964577657</v>
      </c>
      <c r="V34" s="32">
        <f>P34/O34</f>
        <v>2703.140685501219</v>
      </c>
      <c r="W34" s="31">
        <f>SUM(W14:W33)</f>
        <v>3523153.592427936</v>
      </c>
      <c r="X34" s="31">
        <f>SUM(X14:X33)</f>
        <v>466028</v>
      </c>
      <c r="Y34" s="35">
        <f>SUM(Y14:Y33)</f>
        <v>522281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2011-06-30T10:14:32Z</dcterms:modified>
  <cp:category/>
  <cp:version/>
  <cp:contentType/>
  <cp:contentStatus/>
</cp:coreProperties>
</file>