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180" windowWidth="20130" windowHeight="77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<sst xmlns="http://schemas.openxmlformats.org/spreadsheetml/2006/main" count="242" uniqueCount="85">
  <si>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</si>
  <si>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</si>
  <si>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</si>
  <si>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</si>
  <si>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</si>
  <si>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</si>
  <si>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</si>
  <si>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</si>
  <si>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</si>
  <si>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</si>
  <si>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</si>
  <si>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</si>
  <si>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</si>
  <si>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</si>
  <si>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</si>
  <si>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</si>
  <si>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</si>
  <si>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</si>
  <si>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</si>
  <si>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</si>
  <si>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</si>
  <si>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</si>
  <si>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</si>
  <si>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</si>
  <si>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</si>
  <si>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</si>
  <si>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</si>
  <si>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</si>
  <si>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</si>
  <si>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</si>
  <si>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</si>
  <si>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</si>
  <si>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</si>
  <si>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</si>
  <si>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</si>
  <si>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</si>
  <si>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</si>
  <si>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</si>
  <si>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</si>
  <si>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</si>
  <si>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</si>
  <si>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</si>
  <si>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</si>
  <si>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INDEP</t>
  </si>
  <si>
    <t>All amounts in Euro (L.C.)</t>
  </si>
  <si>
    <t>All amounts in $ US</t>
  </si>
  <si>
    <t>CENEX</t>
  </si>
  <si>
    <t>local title</t>
  </si>
  <si>
    <t>Cinemania</t>
  </si>
  <si>
    <t>DOMEST</t>
  </si>
  <si>
    <t>PAR</t>
  </si>
  <si>
    <t>KING'S SPEECH</t>
  </si>
  <si>
    <t>KRALJEV GOVOR</t>
  </si>
  <si>
    <t>WB</t>
  </si>
  <si>
    <t>UNI</t>
  </si>
  <si>
    <t>CIRKUS COLUMBIA</t>
  </si>
  <si>
    <t>BVI</t>
  </si>
  <si>
    <t>HALL PASS</t>
  </si>
  <si>
    <t>TEDEN BREZ PRAVIL</t>
  </si>
  <si>
    <t>RIO 3D</t>
  </si>
  <si>
    <t>FOX</t>
  </si>
  <si>
    <t>FAST &amp; FURIOUS 5</t>
  </si>
  <si>
    <t>HITRI IN DRZNI 5</t>
  </si>
  <si>
    <t>BRIDEMAIDS</t>
  </si>
  <si>
    <t>DEKLIŠČINA</t>
  </si>
  <si>
    <t>PIRATES OF THE CARIBBEAN: ON STRANGER TIDES</t>
  </si>
  <si>
    <t>PIRATI S KARIBOV: Z NEZNANIMI TOKOVI</t>
  </si>
  <si>
    <t>HANGOVER PART 2</t>
  </si>
  <si>
    <t>PREKROKANA NOČ 2</t>
  </si>
  <si>
    <t>X-MEN: FIRST CLASS</t>
  </si>
  <si>
    <t>MOŽJE X: PRVI RAZRED</t>
  </si>
  <si>
    <t>KUNG FU PANDA 2</t>
  </si>
  <si>
    <t>New</t>
  </si>
  <si>
    <t>CF</t>
  </si>
  <si>
    <t>CARS 2</t>
  </si>
  <si>
    <t>HANNA</t>
  </si>
  <si>
    <t>SONY</t>
  </si>
  <si>
    <t>30 - Jun</t>
  </si>
  <si>
    <t>06 - Jul</t>
  </si>
  <si>
    <t>01 - Jul</t>
  </si>
  <si>
    <t>03 - Jul</t>
  </si>
  <si>
    <t>TRANSFORMERS 3</t>
  </si>
  <si>
    <t>TRANSFORMERJI 3</t>
  </si>
  <si>
    <t>SOMETHING BORROWED</t>
  </si>
  <si>
    <t>NEKAJ SPOSOJENEGA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</si>
</sst>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V25" sqref="V2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8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79</v>
      </c>
      <c r="L4" s="20"/>
      <c r="M4" s="83" t="s">
        <v>80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0.6964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77</v>
      </c>
      <c r="L5" s="7"/>
      <c r="M5" s="84" t="s">
        <v>78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6">
        <v>40731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47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72</v>
      </c>
      <c r="C14" s="4" t="s">
        <v>81</v>
      </c>
      <c r="D14" s="4" t="s">
        <v>82</v>
      </c>
      <c r="E14" s="15" t="s">
        <v>50</v>
      </c>
      <c r="F14" s="15" t="s">
        <v>36</v>
      </c>
      <c r="G14" s="37">
        <v>1</v>
      </c>
      <c r="H14" s="37">
        <v>15</v>
      </c>
      <c r="I14" s="14">
        <v>34228</v>
      </c>
      <c r="J14" s="14"/>
      <c r="K14" s="14">
        <v>6110</v>
      </c>
      <c r="L14" s="14"/>
      <c r="M14" s="64"/>
      <c r="N14" s="14">
        <f>I14/H14</f>
        <v>2281.866666666667</v>
      </c>
      <c r="O14" s="73">
        <v>15</v>
      </c>
      <c r="P14" s="14">
        <v>66523</v>
      </c>
      <c r="Q14" s="14"/>
      <c r="R14" s="14">
        <v>13450</v>
      </c>
      <c r="S14" s="14"/>
      <c r="T14" s="64"/>
      <c r="U14" s="75">
        <v>5076</v>
      </c>
      <c r="V14" s="14">
        <f>P14/O14</f>
        <v>4434.866666666667</v>
      </c>
      <c r="W14" s="75">
        <f>SUM(U14,P14)</f>
        <v>71599</v>
      </c>
      <c r="X14" s="75">
        <v>1024</v>
      </c>
      <c r="Y14" s="76">
        <f>SUM(X14,R14)</f>
        <v>14474</v>
      </c>
    </row>
    <row r="15" spans="1:25" ht="12.75">
      <c r="A15" s="72">
        <v>2</v>
      </c>
      <c r="B15" s="72">
        <v>1</v>
      </c>
      <c r="C15" s="4" t="s">
        <v>74</v>
      </c>
      <c r="D15" s="4" t="s">
        <v>74</v>
      </c>
      <c r="E15" s="15" t="s">
        <v>56</v>
      </c>
      <c r="F15" s="15" t="s">
        <v>46</v>
      </c>
      <c r="G15" s="37">
        <v>2</v>
      </c>
      <c r="H15" s="37">
        <v>21</v>
      </c>
      <c r="I15" s="14">
        <v>30842</v>
      </c>
      <c r="J15" s="14">
        <v>73512</v>
      </c>
      <c r="K15" s="14">
        <v>5955</v>
      </c>
      <c r="L15" s="14">
        <v>14093</v>
      </c>
      <c r="M15" s="64">
        <f>(I15/J15*100)-100</f>
        <v>-58.04494504298618</v>
      </c>
      <c r="N15" s="14">
        <f>I15/H15</f>
        <v>1468.6666666666667</v>
      </c>
      <c r="O15" s="38">
        <v>21</v>
      </c>
      <c r="P15" s="14">
        <v>61344</v>
      </c>
      <c r="Q15" s="14">
        <v>112938</v>
      </c>
      <c r="R15" s="14">
        <v>13396</v>
      </c>
      <c r="S15" s="14">
        <v>23567</v>
      </c>
      <c r="T15" s="64">
        <f>(P15/Q15*100)-100</f>
        <v>-45.68347234765978</v>
      </c>
      <c r="U15" s="75">
        <v>119027</v>
      </c>
      <c r="V15" s="14">
        <f>P15/O15</f>
        <v>2921.1428571428573</v>
      </c>
      <c r="W15" s="75">
        <f>SUM(U15,P15)</f>
        <v>180371</v>
      </c>
      <c r="X15" s="75">
        <v>25096</v>
      </c>
      <c r="Y15" s="76">
        <f>SUM(X15,R15)</f>
        <v>38492</v>
      </c>
    </row>
    <row r="16" spans="1:25" ht="12.75">
      <c r="A16" s="72">
        <v>3</v>
      </c>
      <c r="B16" s="72">
        <v>2</v>
      </c>
      <c r="C16" s="4" t="s">
        <v>71</v>
      </c>
      <c r="D16" s="4" t="s">
        <v>71</v>
      </c>
      <c r="E16" s="15" t="s">
        <v>50</v>
      </c>
      <c r="F16" s="15" t="s">
        <v>36</v>
      </c>
      <c r="G16" s="37">
        <v>4</v>
      </c>
      <c r="H16" s="37">
        <v>20</v>
      </c>
      <c r="I16" s="24">
        <v>16039</v>
      </c>
      <c r="J16" s="24">
        <v>37310</v>
      </c>
      <c r="K16" s="93">
        <v>3124</v>
      </c>
      <c r="L16" s="93">
        <v>732</v>
      </c>
      <c r="M16" s="64">
        <f>(I16/J16*100)-100</f>
        <v>-57.011525060305544</v>
      </c>
      <c r="N16" s="14">
        <f>I16/H16</f>
        <v>801.95</v>
      </c>
      <c r="O16" s="73">
        <v>20</v>
      </c>
      <c r="P16" s="74">
        <v>32106</v>
      </c>
      <c r="Q16" s="74">
        <v>59409</v>
      </c>
      <c r="R16" s="74">
        <v>6992</v>
      </c>
      <c r="S16" s="74">
        <v>12548</v>
      </c>
      <c r="T16" s="64">
        <f>(P16/Q16*100)-100</f>
        <v>-45.95768317931627</v>
      </c>
      <c r="U16" s="75">
        <v>316276</v>
      </c>
      <c r="V16" s="14">
        <f>P16/O16</f>
        <v>1605.3</v>
      </c>
      <c r="W16" s="75">
        <f>SUM(U16,P16)</f>
        <v>348382</v>
      </c>
      <c r="X16" s="75">
        <v>66854</v>
      </c>
      <c r="Y16" s="76">
        <f>SUM(X16,R16)</f>
        <v>73846</v>
      </c>
    </row>
    <row r="17" spans="1:25" ht="12.75">
      <c r="A17" s="72">
        <v>4</v>
      </c>
      <c r="B17" s="72">
        <v>3</v>
      </c>
      <c r="C17" s="4" t="s">
        <v>67</v>
      </c>
      <c r="D17" s="4" t="s">
        <v>68</v>
      </c>
      <c r="E17" s="15" t="s">
        <v>53</v>
      </c>
      <c r="F17" s="15" t="s">
        <v>42</v>
      </c>
      <c r="G17" s="37">
        <v>6</v>
      </c>
      <c r="H17" s="37">
        <v>10</v>
      </c>
      <c r="I17" s="24">
        <v>13141</v>
      </c>
      <c r="J17" s="24">
        <v>19451</v>
      </c>
      <c r="K17" s="93">
        <v>2656</v>
      </c>
      <c r="L17" s="93">
        <v>3930</v>
      </c>
      <c r="M17" s="64">
        <f>(I17/J17*100)-100</f>
        <v>-32.44049149144003</v>
      </c>
      <c r="N17" s="14">
        <f>I17/H17</f>
        <v>1314.1</v>
      </c>
      <c r="O17" s="38">
        <v>10</v>
      </c>
      <c r="P17" s="14">
        <v>25080</v>
      </c>
      <c r="Q17" s="14">
        <v>30447</v>
      </c>
      <c r="R17" s="14">
        <v>5697</v>
      </c>
      <c r="S17" s="14">
        <v>6984</v>
      </c>
      <c r="T17" s="64">
        <f>(P17/Q17*100)-100</f>
        <v>-17.6273524485171</v>
      </c>
      <c r="U17" s="75">
        <v>338639</v>
      </c>
      <c r="V17" s="14">
        <f>P17/O17</f>
        <v>2508</v>
      </c>
      <c r="W17" s="75">
        <f>SUM(U17,P17)</f>
        <v>363719</v>
      </c>
      <c r="X17" s="75">
        <v>75276</v>
      </c>
      <c r="Y17" s="76">
        <f>SUM(X17,R17)</f>
        <v>80973</v>
      </c>
    </row>
    <row r="18" spans="1:25" ht="13.5" customHeight="1">
      <c r="A18" s="72">
        <v>5</v>
      </c>
      <c r="B18" s="72">
        <v>4</v>
      </c>
      <c r="C18" s="4" t="s">
        <v>65</v>
      </c>
      <c r="D18" s="4" t="s">
        <v>66</v>
      </c>
      <c r="E18" s="15" t="s">
        <v>56</v>
      </c>
      <c r="F18" s="15" t="s">
        <v>46</v>
      </c>
      <c r="G18" s="37">
        <v>7</v>
      </c>
      <c r="H18" s="37">
        <v>22</v>
      </c>
      <c r="I18" s="14">
        <v>6252</v>
      </c>
      <c r="J18" s="14">
        <v>17128</v>
      </c>
      <c r="K18" s="93">
        <v>1213</v>
      </c>
      <c r="L18" s="93">
        <v>3248</v>
      </c>
      <c r="M18" s="64">
        <f>(I18/J18*100)-100</f>
        <v>-63.49836524988323</v>
      </c>
      <c r="N18" s="14">
        <f>I18/H18</f>
        <v>284.1818181818182</v>
      </c>
      <c r="O18" s="38">
        <v>22</v>
      </c>
      <c r="P18" s="14">
        <v>12676</v>
      </c>
      <c r="Q18" s="14">
        <v>27128</v>
      </c>
      <c r="R18" s="14">
        <v>2669</v>
      </c>
      <c r="S18" s="14">
        <v>5682</v>
      </c>
      <c r="T18" s="64">
        <f>(P18/Q18*100)-100</f>
        <v>-53.273370687112944</v>
      </c>
      <c r="U18" s="75">
        <v>493674</v>
      </c>
      <c r="V18" s="14">
        <f>P18/O18</f>
        <v>576.1818181818181</v>
      </c>
      <c r="W18" s="75">
        <f>SUM(U18,P18)</f>
        <v>506350</v>
      </c>
      <c r="X18" s="75">
        <v>96315</v>
      </c>
      <c r="Y18" s="76">
        <f>SUM(X18,R18)</f>
        <v>98984</v>
      </c>
    </row>
    <row r="19" spans="1:25" ht="12.75">
      <c r="A19" s="72">
        <v>6</v>
      </c>
      <c r="B19" s="72" t="s">
        <v>72</v>
      </c>
      <c r="C19" s="4" t="s">
        <v>83</v>
      </c>
      <c r="D19" s="4" t="s">
        <v>84</v>
      </c>
      <c r="E19" s="15" t="s">
        <v>43</v>
      </c>
      <c r="F19" s="15" t="s">
        <v>42</v>
      </c>
      <c r="G19" s="37">
        <v>1</v>
      </c>
      <c r="H19" s="37">
        <v>3</v>
      </c>
      <c r="I19" s="24">
        <v>4796</v>
      </c>
      <c r="J19" s="24"/>
      <c r="K19" s="14">
        <v>990</v>
      </c>
      <c r="L19" s="14"/>
      <c r="M19" s="64"/>
      <c r="N19" s="14">
        <f>I19/H19</f>
        <v>1598.6666666666667</v>
      </c>
      <c r="O19" s="73">
        <v>3</v>
      </c>
      <c r="P19" s="22">
        <v>9375</v>
      </c>
      <c r="Q19" s="22"/>
      <c r="R19" s="22">
        <v>2292</v>
      </c>
      <c r="S19" s="22"/>
      <c r="T19" s="64"/>
      <c r="U19" s="75">
        <v>626</v>
      </c>
      <c r="V19" s="14">
        <f>P19/O19</f>
        <v>3125</v>
      </c>
      <c r="W19" s="75">
        <f>SUM(U19,P19)</f>
        <v>10001</v>
      </c>
      <c r="X19" s="75">
        <v>120</v>
      </c>
      <c r="Y19" s="76">
        <f>SUM(X19,R19)</f>
        <v>2412</v>
      </c>
    </row>
    <row r="20" spans="1:25" ht="12.75">
      <c r="A20" s="72">
        <v>7</v>
      </c>
      <c r="B20" s="72">
        <v>5</v>
      </c>
      <c r="C20" s="87" t="s">
        <v>75</v>
      </c>
      <c r="D20" s="87" t="s">
        <v>75</v>
      </c>
      <c r="E20" s="15" t="s">
        <v>76</v>
      </c>
      <c r="F20" s="15" t="s">
        <v>73</v>
      </c>
      <c r="G20" s="37">
        <v>2</v>
      </c>
      <c r="H20" s="37">
        <v>5</v>
      </c>
      <c r="I20" s="24">
        <v>3603</v>
      </c>
      <c r="J20" s="24">
        <v>6988</v>
      </c>
      <c r="K20" s="14">
        <v>722</v>
      </c>
      <c r="L20" s="14">
        <v>1394</v>
      </c>
      <c r="M20" s="64">
        <f>(I20/J20*100)-100</f>
        <v>-48.440183171150544</v>
      </c>
      <c r="N20" s="14">
        <f>I20/H20</f>
        <v>720.6</v>
      </c>
      <c r="O20" s="37">
        <v>5</v>
      </c>
      <c r="P20" s="14">
        <v>7263</v>
      </c>
      <c r="Q20" s="14">
        <v>11050</v>
      </c>
      <c r="R20" s="14">
        <v>1623</v>
      </c>
      <c r="S20" s="14">
        <v>2446</v>
      </c>
      <c r="T20" s="64">
        <f>(P20/Q20*100)-100</f>
        <v>-34.27149321266968</v>
      </c>
      <c r="U20" s="98">
        <v>11736</v>
      </c>
      <c r="V20" s="14">
        <f>P20/O20</f>
        <v>1452.6</v>
      </c>
      <c r="W20" s="75">
        <f>SUM(U20,P20)</f>
        <v>18999</v>
      </c>
      <c r="X20" s="75">
        <v>2589</v>
      </c>
      <c r="Y20" s="76">
        <f>SUM(X20,R20)</f>
        <v>4212</v>
      </c>
    </row>
    <row r="21" spans="1:25" ht="12.75">
      <c r="A21" s="72">
        <v>8</v>
      </c>
      <c r="B21" s="72">
        <v>7</v>
      </c>
      <c r="C21" s="4" t="s">
        <v>63</v>
      </c>
      <c r="D21" s="4" t="s">
        <v>64</v>
      </c>
      <c r="E21" s="15" t="s">
        <v>54</v>
      </c>
      <c r="F21" s="15" t="s">
        <v>36</v>
      </c>
      <c r="G21" s="37">
        <v>8</v>
      </c>
      <c r="H21" s="37">
        <v>8</v>
      </c>
      <c r="I21" s="14">
        <v>2471</v>
      </c>
      <c r="J21" s="14">
        <v>3370</v>
      </c>
      <c r="K21" s="14">
        <v>457</v>
      </c>
      <c r="L21" s="14">
        <v>693</v>
      </c>
      <c r="M21" s="64">
        <f>(I21/J21*100)-100</f>
        <v>-26.676557863501486</v>
      </c>
      <c r="N21" s="14">
        <f>I21/H21</f>
        <v>308.875</v>
      </c>
      <c r="O21" s="73">
        <v>8</v>
      </c>
      <c r="P21" s="14">
        <v>4776</v>
      </c>
      <c r="Q21" s="14">
        <v>5353</v>
      </c>
      <c r="R21" s="14">
        <v>946</v>
      </c>
      <c r="S21" s="14">
        <v>1144</v>
      </c>
      <c r="T21" s="64">
        <f>(P21/Q21*100)-100</f>
        <v>-10.779002428544743</v>
      </c>
      <c r="U21" s="75">
        <v>100380</v>
      </c>
      <c r="V21" s="14">
        <f>P21/O21</f>
        <v>597</v>
      </c>
      <c r="W21" s="75">
        <f>SUM(U21,P21)</f>
        <v>105156</v>
      </c>
      <c r="X21" s="75">
        <v>22007</v>
      </c>
      <c r="Y21" s="76">
        <f>SUM(X21,R21)</f>
        <v>22953</v>
      </c>
    </row>
    <row r="22" spans="1:25" ht="12.75">
      <c r="A22" s="72">
        <v>9</v>
      </c>
      <c r="B22" s="72">
        <v>9</v>
      </c>
      <c r="C22" s="4" t="s">
        <v>61</v>
      </c>
      <c r="D22" s="4" t="s">
        <v>62</v>
      </c>
      <c r="E22" s="15" t="s">
        <v>54</v>
      </c>
      <c r="F22" s="15" t="s">
        <v>36</v>
      </c>
      <c r="G22" s="37">
        <v>10</v>
      </c>
      <c r="H22" s="37">
        <v>10</v>
      </c>
      <c r="I22" s="24">
        <v>1538</v>
      </c>
      <c r="J22" s="24">
        <v>2452</v>
      </c>
      <c r="K22" s="24">
        <v>286</v>
      </c>
      <c r="L22" s="24">
        <v>450</v>
      </c>
      <c r="M22" s="64">
        <f>(I22/J22*100)-100</f>
        <v>-37.27569331158238</v>
      </c>
      <c r="N22" s="14">
        <f>I22/H22</f>
        <v>153.8</v>
      </c>
      <c r="O22" s="38">
        <v>10</v>
      </c>
      <c r="P22" s="14">
        <v>2887</v>
      </c>
      <c r="Q22" s="14">
        <v>3720</v>
      </c>
      <c r="R22" s="14">
        <v>565</v>
      </c>
      <c r="S22" s="14">
        <v>722</v>
      </c>
      <c r="T22" s="64">
        <f>(P22/Q22*100)-100</f>
        <v>-22.392473118279568</v>
      </c>
      <c r="U22" s="75">
        <v>353762</v>
      </c>
      <c r="V22" s="14">
        <f>P22/O22</f>
        <v>288.7</v>
      </c>
      <c r="W22" s="75">
        <f>SUM(U22,P22)</f>
        <v>356649</v>
      </c>
      <c r="X22" s="75">
        <v>74550</v>
      </c>
      <c r="Y22" s="76">
        <f>SUM(X22,R22)</f>
        <v>75115</v>
      </c>
    </row>
    <row r="23" spans="1:25" ht="12.75">
      <c r="A23" s="72">
        <v>10</v>
      </c>
      <c r="B23" s="72">
        <v>6</v>
      </c>
      <c r="C23" s="4" t="s">
        <v>69</v>
      </c>
      <c r="D23" s="4" t="s">
        <v>70</v>
      </c>
      <c r="E23" s="15" t="s">
        <v>60</v>
      </c>
      <c r="F23" s="15" t="s">
        <v>42</v>
      </c>
      <c r="G23" s="37">
        <v>5</v>
      </c>
      <c r="H23" s="37">
        <v>8</v>
      </c>
      <c r="I23" s="24">
        <v>1422</v>
      </c>
      <c r="J23" s="24">
        <v>3954</v>
      </c>
      <c r="K23" s="94">
        <v>272</v>
      </c>
      <c r="L23" s="94">
        <v>771</v>
      </c>
      <c r="M23" s="64">
        <f>(I23/J23*100)-100</f>
        <v>-64.03641881638848</v>
      </c>
      <c r="N23" s="14">
        <f>I23/H23</f>
        <v>177.75</v>
      </c>
      <c r="O23" s="73">
        <v>8</v>
      </c>
      <c r="P23" s="22">
        <v>2632</v>
      </c>
      <c r="Q23" s="22">
        <v>6581</v>
      </c>
      <c r="R23" s="22">
        <v>526</v>
      </c>
      <c r="S23" s="22">
        <v>1393</v>
      </c>
      <c r="T23" s="64">
        <f>(P23/Q23*100)-100</f>
        <v>-60.006078103631665</v>
      </c>
      <c r="U23" s="75">
        <v>43321</v>
      </c>
      <c r="V23" s="14">
        <f>P23/O23</f>
        <v>329</v>
      </c>
      <c r="W23" s="75">
        <f>SUM(U23,P23)</f>
        <v>45953</v>
      </c>
      <c r="X23" s="77">
        <v>9367</v>
      </c>
      <c r="Y23" s="76">
        <f>SUM(X23,R23)</f>
        <v>9893</v>
      </c>
    </row>
    <row r="24" spans="1:25" ht="12.75">
      <c r="A24" s="72">
        <v>11</v>
      </c>
      <c r="B24" s="72">
        <v>8</v>
      </c>
      <c r="C24" s="4" t="s">
        <v>59</v>
      </c>
      <c r="D24" s="4" t="s">
        <v>59</v>
      </c>
      <c r="E24" s="15" t="s">
        <v>60</v>
      </c>
      <c r="F24" s="15" t="s">
        <v>42</v>
      </c>
      <c r="G24" s="37">
        <v>12</v>
      </c>
      <c r="H24" s="37">
        <v>17</v>
      </c>
      <c r="I24" s="89">
        <v>601</v>
      </c>
      <c r="J24" s="89">
        <v>2693</v>
      </c>
      <c r="K24" s="94">
        <v>138</v>
      </c>
      <c r="L24" s="94">
        <v>714</v>
      </c>
      <c r="M24" s="64">
        <f>(I24/J24*100)-100</f>
        <v>-77.68288154474564</v>
      </c>
      <c r="N24" s="14">
        <f>I24/H24</f>
        <v>35.35294117647059</v>
      </c>
      <c r="O24" s="73">
        <v>17</v>
      </c>
      <c r="P24" s="22">
        <v>1565</v>
      </c>
      <c r="Q24" s="22">
        <v>4415</v>
      </c>
      <c r="R24" s="22">
        <v>380</v>
      </c>
      <c r="S24" s="22">
        <v>1218</v>
      </c>
      <c r="T24" s="64">
        <f>(P24/Q24*100)-100</f>
        <v>-64.55266138165345</v>
      </c>
      <c r="U24" s="75">
        <v>343143</v>
      </c>
      <c r="V24" s="14">
        <f>P24/O24</f>
        <v>92.05882352941177</v>
      </c>
      <c r="W24" s="75">
        <f>SUM(U24,P24)</f>
        <v>344708</v>
      </c>
      <c r="X24" s="77">
        <v>72872</v>
      </c>
      <c r="Y24" s="76">
        <f>SUM(X24,R24)</f>
        <v>73252</v>
      </c>
    </row>
    <row r="25" spans="1:25" ht="12.75" customHeight="1">
      <c r="A25" s="51">
        <v>12</v>
      </c>
      <c r="B25" s="72">
        <v>10</v>
      </c>
      <c r="C25" s="4" t="s">
        <v>57</v>
      </c>
      <c r="D25" s="4" t="s">
        <v>58</v>
      </c>
      <c r="E25" s="15" t="s">
        <v>53</v>
      </c>
      <c r="F25" s="15" t="s">
        <v>42</v>
      </c>
      <c r="G25" s="37">
        <v>13</v>
      </c>
      <c r="H25" s="37">
        <v>9</v>
      </c>
      <c r="I25" s="24">
        <v>383</v>
      </c>
      <c r="J25" s="24">
        <v>1026</v>
      </c>
      <c r="K25" s="24">
        <v>103</v>
      </c>
      <c r="L25" s="24">
        <v>216</v>
      </c>
      <c r="M25" s="64">
        <f>(I25/J25*100)-100</f>
        <v>-62.67056530214425</v>
      </c>
      <c r="N25" s="14">
        <f>I25/H25</f>
        <v>42.55555555555556</v>
      </c>
      <c r="O25" s="73">
        <v>9</v>
      </c>
      <c r="P25" s="22">
        <v>842</v>
      </c>
      <c r="Q25" s="22">
        <v>1660</v>
      </c>
      <c r="R25" s="89">
        <v>221</v>
      </c>
      <c r="S25" s="89">
        <v>373</v>
      </c>
      <c r="T25" s="64">
        <f>(P25/Q25*100)-100</f>
        <v>-49.27710843373494</v>
      </c>
      <c r="U25" s="77">
        <v>104906</v>
      </c>
      <c r="V25" s="14">
        <f>P25/O25</f>
        <v>93.55555555555556</v>
      </c>
      <c r="W25" s="75">
        <f>SUM(U25,P25)</f>
        <v>105748</v>
      </c>
      <c r="X25" s="75">
        <v>23710</v>
      </c>
      <c r="Y25" s="76">
        <f>SUM(X25,R25)</f>
        <v>23931</v>
      </c>
    </row>
    <row r="26" spans="1:25" ht="12.75" customHeight="1">
      <c r="A26" s="72">
        <v>13</v>
      </c>
      <c r="B26" s="72">
        <v>11</v>
      </c>
      <c r="C26" s="4" t="s">
        <v>51</v>
      </c>
      <c r="D26" s="4" t="s">
        <v>52</v>
      </c>
      <c r="E26" s="15" t="s">
        <v>43</v>
      </c>
      <c r="F26" s="15" t="s">
        <v>48</v>
      </c>
      <c r="G26" s="37">
        <v>22</v>
      </c>
      <c r="H26" s="37">
        <v>6</v>
      </c>
      <c r="I26" s="14">
        <v>260</v>
      </c>
      <c r="J26" s="14">
        <v>334</v>
      </c>
      <c r="K26" s="14">
        <v>52</v>
      </c>
      <c r="L26" s="14">
        <v>65</v>
      </c>
      <c r="M26" s="64">
        <f>(I26/J26*100)-100</f>
        <v>-22.155688622754482</v>
      </c>
      <c r="N26" s="14">
        <f>I26/H26</f>
        <v>43.333333333333336</v>
      </c>
      <c r="O26" s="38">
        <v>6</v>
      </c>
      <c r="P26" s="14">
        <v>651</v>
      </c>
      <c r="Q26" s="14">
        <v>1189</v>
      </c>
      <c r="R26" s="14">
        <v>154</v>
      </c>
      <c r="S26" s="14">
        <v>291</v>
      </c>
      <c r="T26" s="64">
        <f>(P26/Q26*100)-100</f>
        <v>-45.24810765349033</v>
      </c>
      <c r="U26" s="77">
        <v>214144</v>
      </c>
      <c r="V26" s="14">
        <f>P26/O26</f>
        <v>108.5</v>
      </c>
      <c r="W26" s="75">
        <f>SUM(U26,P26)</f>
        <v>214795</v>
      </c>
      <c r="X26" s="75">
        <v>49772</v>
      </c>
      <c r="Y26" s="76">
        <f>SUM(X26,R26)</f>
        <v>49926</v>
      </c>
    </row>
    <row r="27" spans="1:25" ht="12.75">
      <c r="A27" s="72">
        <v>14</v>
      </c>
      <c r="B27" s="51">
        <v>12</v>
      </c>
      <c r="C27" s="4" t="s">
        <v>55</v>
      </c>
      <c r="D27" s="4" t="s">
        <v>55</v>
      </c>
      <c r="E27" s="15" t="s">
        <v>49</v>
      </c>
      <c r="F27" s="15" t="s">
        <v>48</v>
      </c>
      <c r="G27" s="37">
        <v>14</v>
      </c>
      <c r="H27" s="37">
        <v>4</v>
      </c>
      <c r="I27" s="89">
        <v>82</v>
      </c>
      <c r="J27" s="89">
        <v>245</v>
      </c>
      <c r="K27" s="97">
        <v>15</v>
      </c>
      <c r="L27" s="97">
        <v>47</v>
      </c>
      <c r="M27" s="64">
        <f>(I27/J27*100)-100</f>
        <v>-66.53061224489795</v>
      </c>
      <c r="N27" s="14">
        <f>I27/H27</f>
        <v>20.5</v>
      </c>
      <c r="O27" s="73">
        <v>4</v>
      </c>
      <c r="P27" s="14">
        <v>253</v>
      </c>
      <c r="Q27" s="14">
        <v>359</v>
      </c>
      <c r="R27" s="14">
        <v>50</v>
      </c>
      <c r="S27" s="14">
        <v>74</v>
      </c>
      <c r="T27" s="64">
        <f>(P27/Q27*100)-100</f>
        <v>-29.526462395543177</v>
      </c>
      <c r="U27" s="75">
        <v>18050</v>
      </c>
      <c r="V27" s="14">
        <f>P27/O27</f>
        <v>63.25</v>
      </c>
      <c r="W27" s="75">
        <f>SUM(U27,P27)</f>
        <v>18303</v>
      </c>
      <c r="X27" s="77">
        <v>4062</v>
      </c>
      <c r="Y27" s="76">
        <f>SUM(X27,R27)</f>
        <v>4112</v>
      </c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24"/>
      <c r="J28" s="24"/>
      <c r="K28" s="14"/>
      <c r="L28" s="14"/>
      <c r="M28" s="64"/>
      <c r="N28" s="14"/>
      <c r="O28" s="37"/>
      <c r="P28" s="14"/>
      <c r="Q28" s="14"/>
      <c r="R28" s="14"/>
      <c r="S28" s="14"/>
      <c r="T28" s="64"/>
      <c r="U28" s="75"/>
      <c r="V28" s="14"/>
      <c r="W28" s="75"/>
      <c r="X28" s="77"/>
      <c r="Y28" s="76"/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89"/>
      <c r="L29" s="89"/>
      <c r="M29" s="64"/>
      <c r="N29" s="14"/>
      <c r="O29" s="37"/>
      <c r="P29" s="22"/>
      <c r="Q29" s="22"/>
      <c r="R29" s="22"/>
      <c r="S29" s="22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22"/>
      <c r="L30" s="22"/>
      <c r="M30" s="64"/>
      <c r="N30" s="14"/>
      <c r="O30" s="37"/>
      <c r="P30" s="22"/>
      <c r="Q30" s="22"/>
      <c r="R30" s="22"/>
      <c r="S30" s="22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87"/>
      <c r="D31" s="87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73"/>
      <c r="P31" s="14"/>
      <c r="Q31" s="14"/>
      <c r="R31" s="14"/>
      <c r="S31" s="14"/>
      <c r="T31" s="64"/>
      <c r="U31" s="80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73"/>
      <c r="P32" s="14"/>
      <c r="Q32" s="14"/>
      <c r="R32" s="14"/>
      <c r="S32" s="14"/>
      <c r="T32" s="64"/>
      <c r="U32" s="95"/>
      <c r="V32" s="14"/>
      <c r="W32" s="75"/>
      <c r="X32" s="75"/>
      <c r="Y32" s="76"/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14"/>
      <c r="Q33" s="14"/>
      <c r="R33" s="14"/>
      <c r="S33" s="14"/>
      <c r="T33" s="64"/>
      <c r="U33" s="91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158</v>
      </c>
      <c r="I34" s="31">
        <f>SUM(I14:I33)</f>
        <v>115658</v>
      </c>
      <c r="J34" s="31">
        <v>232940</v>
      </c>
      <c r="K34" s="31">
        <f>SUM(K14:K33)</f>
        <v>22093</v>
      </c>
      <c r="L34" s="31">
        <v>44683</v>
      </c>
      <c r="M34" s="68">
        <f>(I34/J34*100)-100</f>
        <v>-50.34858761912939</v>
      </c>
      <c r="N34" s="32">
        <f>I34/H34</f>
        <v>732.0126582278481</v>
      </c>
      <c r="O34" s="34">
        <f>SUM(O14:O33)</f>
        <v>158</v>
      </c>
      <c r="P34" s="31">
        <f>SUM(P14:P33)</f>
        <v>227973</v>
      </c>
      <c r="Q34" s="31">
        <v>348995</v>
      </c>
      <c r="R34" s="31">
        <f>SUM(R14:R33)</f>
        <v>48961</v>
      </c>
      <c r="S34" s="31">
        <v>70166</v>
      </c>
      <c r="T34" s="68">
        <f>(P34/Q34*100)-100</f>
        <v>-34.67728764022408</v>
      </c>
      <c r="U34" s="78">
        <f>SUM(U14:U33)</f>
        <v>2462760</v>
      </c>
      <c r="V34" s="32">
        <f>P34/O34</f>
        <v>1442.867088607595</v>
      </c>
      <c r="W34" s="92">
        <f>SUM(U34,P34)</f>
        <v>2690733</v>
      </c>
      <c r="X34" s="79">
        <f>SUM(X14:X33)</f>
        <v>523614</v>
      </c>
      <c r="Y34" s="35">
        <f>SUM(Y14:Y33)</f>
        <v>572575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01 - Jul</v>
      </c>
      <c r="L4" s="20"/>
      <c r="M4" s="62" t="str">
        <f>'WEEKLY COMPETITIVE REPORT'!M4</f>
        <v>03 - Jul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0.6964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30 - Jun</v>
      </c>
      <c r="L5" s="7"/>
      <c r="M5" s="63" t="str">
        <f>'WEEKLY COMPETITIVE REPORT'!M5</f>
        <v>06 - Jul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40731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45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47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TRANSFORMERS 3</v>
      </c>
      <c r="D14" s="4" t="str">
        <f>'WEEKLY COMPETITIVE REPORT'!D14</f>
        <v>TRANSFORMERJI 3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15</v>
      </c>
      <c r="I14" s="14">
        <f>'WEEKLY COMPETITIVE REPORT'!I14/Y4</f>
        <v>49149.913842619186</v>
      </c>
      <c r="J14" s="14">
        <f>'WEEKLY COMPETITIVE REPORT'!J14/Y4</f>
        <v>0</v>
      </c>
      <c r="K14" s="22">
        <f>'WEEKLY COMPETITIVE REPORT'!K14</f>
        <v>6110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3276.660922841279</v>
      </c>
      <c r="O14" s="37">
        <f>'WEEKLY COMPETITIVE REPORT'!O14</f>
        <v>15</v>
      </c>
      <c r="P14" s="14">
        <f>'WEEKLY COMPETITIVE REPORT'!P14/Y4</f>
        <v>95524.12406662837</v>
      </c>
      <c r="Q14" s="14">
        <f>'WEEKLY COMPETITIVE REPORT'!Q14/Y4</f>
        <v>0</v>
      </c>
      <c r="R14" s="22">
        <f>'WEEKLY COMPETITIVE REPORT'!R14</f>
        <v>13450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7288.9144170017225</v>
      </c>
      <c r="V14" s="14">
        <f aca="true" t="shared" si="1" ref="V14:V20">P14/O14</f>
        <v>6368.274937775224</v>
      </c>
      <c r="W14" s="25">
        <f aca="true" t="shared" si="2" ref="W14:W20">P14+U14</f>
        <v>102813.0384836301</v>
      </c>
      <c r="X14" s="22">
        <f>'WEEKLY COMPETITIVE REPORT'!X14</f>
        <v>1024</v>
      </c>
      <c r="Y14" s="56">
        <f>'WEEKLY COMPETITIVE REPORT'!Y14</f>
        <v>14474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CARS 2</v>
      </c>
      <c r="D15" s="4" t="str">
        <f>'WEEKLY COMPETITIVE REPORT'!D15</f>
        <v>CARS 2</v>
      </c>
      <c r="E15" s="4" t="str">
        <f>'WEEKLY COMPETITIVE REPORT'!E15</f>
        <v>BVI</v>
      </c>
      <c r="F15" s="4" t="str">
        <f>'WEEKLY COMPETITIVE REPORT'!F15</f>
        <v>CENEX</v>
      </c>
      <c r="G15" s="37">
        <f>'WEEKLY COMPETITIVE REPORT'!G15</f>
        <v>2</v>
      </c>
      <c r="H15" s="37">
        <f>'WEEKLY COMPETITIVE REPORT'!H15</f>
        <v>21</v>
      </c>
      <c r="I15" s="14">
        <f>'WEEKLY COMPETITIVE REPORT'!I15/Y4</f>
        <v>44287.76565192418</v>
      </c>
      <c r="J15" s="14">
        <f>'WEEKLY COMPETITIVE REPORT'!J15/Y4</f>
        <v>105560.02297530154</v>
      </c>
      <c r="K15" s="22">
        <f>'WEEKLY COMPETITIVE REPORT'!K15</f>
        <v>5955</v>
      </c>
      <c r="L15" s="22">
        <f>'WEEKLY COMPETITIVE REPORT'!L15</f>
        <v>14093</v>
      </c>
      <c r="M15" s="64">
        <f>'WEEKLY COMPETITIVE REPORT'!M15</f>
        <v>-58.04494504298618</v>
      </c>
      <c r="N15" s="14">
        <f t="shared" si="0"/>
        <v>2108.941221520199</v>
      </c>
      <c r="O15" s="37">
        <f>'WEEKLY COMPETITIVE REPORT'!O15</f>
        <v>21</v>
      </c>
      <c r="P15" s="14">
        <f>'WEEKLY COMPETITIVE REPORT'!P15/Y4</f>
        <v>88087.30614589316</v>
      </c>
      <c r="Q15" s="14">
        <f>'WEEKLY COMPETITIVE REPORT'!Q15/Y4</f>
        <v>162174.03790924756</v>
      </c>
      <c r="R15" s="22">
        <f>'WEEKLY COMPETITIVE REPORT'!R15</f>
        <v>13396</v>
      </c>
      <c r="S15" s="22">
        <f>'WEEKLY COMPETITIVE REPORT'!S15</f>
        <v>23567</v>
      </c>
      <c r="T15" s="64">
        <f>'WEEKLY COMPETITIVE REPORT'!T15</f>
        <v>-45.68347234765978</v>
      </c>
      <c r="U15" s="14">
        <f>'WEEKLY COMPETITIVE REPORT'!U15/Y4</f>
        <v>170917.57610568637</v>
      </c>
      <c r="V15" s="14">
        <f t="shared" si="1"/>
        <v>4194.633625994912</v>
      </c>
      <c r="W15" s="25">
        <f t="shared" si="2"/>
        <v>259004.88225157955</v>
      </c>
      <c r="X15" s="22">
        <f>'WEEKLY COMPETITIVE REPORT'!X15</f>
        <v>25096</v>
      </c>
      <c r="Y15" s="56">
        <f>'WEEKLY COMPETITIVE REPORT'!Y15</f>
        <v>38492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KUNG FU PANDA 2</v>
      </c>
      <c r="D16" s="4" t="str">
        <f>'WEEKLY COMPETITIVE REPORT'!D16</f>
        <v>KUNG FU PANDA 2</v>
      </c>
      <c r="E16" s="4" t="str">
        <f>'WEEKLY COMPETITIVE REPORT'!E16</f>
        <v>PAR</v>
      </c>
      <c r="F16" s="4" t="str">
        <f>'WEEKLY COMPETITIVE REPORT'!F16</f>
        <v>Karantanija</v>
      </c>
      <c r="G16" s="37">
        <f>'WEEKLY COMPETITIVE REPORT'!G16</f>
        <v>4</v>
      </c>
      <c r="H16" s="37">
        <f>'WEEKLY COMPETITIVE REPORT'!H16</f>
        <v>20</v>
      </c>
      <c r="I16" s="14">
        <f>'WEEKLY COMPETITIVE REPORT'!I16/Y4</f>
        <v>23031.303848363008</v>
      </c>
      <c r="J16" s="14">
        <f>'WEEKLY COMPETITIVE REPORT'!J16/Y4</f>
        <v>53575.53130384836</v>
      </c>
      <c r="K16" s="22">
        <f>'WEEKLY COMPETITIVE REPORT'!K16</f>
        <v>3124</v>
      </c>
      <c r="L16" s="22">
        <f>'WEEKLY COMPETITIVE REPORT'!L16</f>
        <v>732</v>
      </c>
      <c r="M16" s="64">
        <f>'WEEKLY COMPETITIVE REPORT'!M16</f>
        <v>-57.011525060305544</v>
      </c>
      <c r="N16" s="14">
        <f t="shared" si="0"/>
        <v>1151.5651924181504</v>
      </c>
      <c r="O16" s="37">
        <f>'WEEKLY COMPETITIVE REPORT'!O16</f>
        <v>20</v>
      </c>
      <c r="P16" s="14">
        <f>'WEEKLY COMPETITIVE REPORT'!P16/Y4</f>
        <v>46102.814474439976</v>
      </c>
      <c r="Q16" s="14">
        <f>'WEEKLY COMPETITIVE REPORT'!Q16/Y4</f>
        <v>85308.73061458931</v>
      </c>
      <c r="R16" s="22">
        <f>'WEEKLY COMPETITIVE REPORT'!R16</f>
        <v>6992</v>
      </c>
      <c r="S16" s="22">
        <f>'WEEKLY COMPETITIVE REPORT'!S16</f>
        <v>12548</v>
      </c>
      <c r="T16" s="64">
        <f>'WEEKLY COMPETITIVE REPORT'!T16</f>
        <v>-45.95768317931627</v>
      </c>
      <c r="U16" s="14">
        <f>'WEEKLY COMPETITIVE REPORT'!U16/Y4</f>
        <v>454158.52958070074</v>
      </c>
      <c r="V16" s="14">
        <f t="shared" si="1"/>
        <v>2305.1407237219987</v>
      </c>
      <c r="W16" s="25">
        <f t="shared" si="2"/>
        <v>500261.34405514074</v>
      </c>
      <c r="X16" s="22">
        <f>'WEEKLY COMPETITIVE REPORT'!X16</f>
        <v>66854</v>
      </c>
      <c r="Y16" s="56">
        <f>'WEEKLY COMPETITIVE REPORT'!Y16</f>
        <v>73846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HANGOVER PART 2</v>
      </c>
      <c r="D17" s="4" t="str">
        <f>'WEEKLY COMPETITIVE REPORT'!D17</f>
        <v>PREKROKANA NOČ 2</v>
      </c>
      <c r="E17" s="4" t="str">
        <f>'WEEKLY COMPETITIVE REPORT'!E17</f>
        <v>WB</v>
      </c>
      <c r="F17" s="4" t="str">
        <f>'WEEKLY COMPETITIVE REPORT'!F17</f>
        <v>Blitz</v>
      </c>
      <c r="G17" s="37">
        <f>'WEEKLY COMPETITIVE REPORT'!G17</f>
        <v>6</v>
      </c>
      <c r="H17" s="37">
        <f>'WEEKLY COMPETITIVE REPORT'!H17</f>
        <v>10</v>
      </c>
      <c r="I17" s="14">
        <f>'WEEKLY COMPETITIVE REPORT'!I17/Y4</f>
        <v>18869.90235496841</v>
      </c>
      <c r="J17" s="14">
        <f>'WEEKLY COMPETITIVE REPORT'!J17/Y4</f>
        <v>27930.786904078115</v>
      </c>
      <c r="K17" s="22">
        <f>'WEEKLY COMPETITIVE REPORT'!K17</f>
        <v>2656</v>
      </c>
      <c r="L17" s="22">
        <f>'WEEKLY COMPETITIVE REPORT'!L17</f>
        <v>3930</v>
      </c>
      <c r="M17" s="64">
        <f>'WEEKLY COMPETITIVE REPORT'!M17</f>
        <v>-32.44049149144003</v>
      </c>
      <c r="N17" s="14">
        <f t="shared" si="0"/>
        <v>1886.990235496841</v>
      </c>
      <c r="O17" s="37">
        <f>'WEEKLY COMPETITIVE REPORT'!O17</f>
        <v>10</v>
      </c>
      <c r="P17" s="14">
        <f>'WEEKLY COMPETITIVE REPORT'!P17/Y4</f>
        <v>36013.7851809305</v>
      </c>
      <c r="Q17" s="14">
        <f>'WEEKLY COMPETITIVE REPORT'!Q17/Y4</f>
        <v>43720.562894888</v>
      </c>
      <c r="R17" s="22">
        <f>'WEEKLY COMPETITIVE REPORT'!R17</f>
        <v>5697</v>
      </c>
      <c r="S17" s="22">
        <f>'WEEKLY COMPETITIVE REPORT'!S17</f>
        <v>6984</v>
      </c>
      <c r="T17" s="64">
        <f>'WEEKLY COMPETITIVE REPORT'!T17</f>
        <v>-17.6273524485171</v>
      </c>
      <c r="U17" s="14">
        <f>'WEEKLY COMPETITIVE REPORT'!U17/Y4</f>
        <v>486270.82136703044</v>
      </c>
      <c r="V17" s="14">
        <f t="shared" si="1"/>
        <v>3601.37851809305</v>
      </c>
      <c r="W17" s="25">
        <f t="shared" si="2"/>
        <v>522284.60654796095</v>
      </c>
      <c r="X17" s="22">
        <f>'WEEKLY COMPETITIVE REPORT'!X17</f>
        <v>75276</v>
      </c>
      <c r="Y17" s="56">
        <f>'WEEKLY COMPETITIVE REPORT'!Y17</f>
        <v>80973</v>
      </c>
    </row>
    <row r="18" spans="1:25" ht="13.5" customHeight="1">
      <c r="A18" s="50">
        <v>5</v>
      </c>
      <c r="B18" s="4">
        <f>'WEEKLY COMPETITIVE REPORT'!B18</f>
        <v>4</v>
      </c>
      <c r="C18" s="4" t="str">
        <f>'WEEKLY COMPETITIVE REPORT'!C18</f>
        <v>PIRATES OF THE CARIBBEAN: ON STRANGER TIDES</v>
      </c>
      <c r="D18" s="4" t="str">
        <f>'WEEKLY COMPETITIVE REPORT'!D18</f>
        <v>PIRATI S KARIBOV: Z NEZNANIMI TOKOVI</v>
      </c>
      <c r="E18" s="4" t="str">
        <f>'WEEKLY COMPETITIVE REPORT'!E18</f>
        <v>BVI</v>
      </c>
      <c r="F18" s="4" t="str">
        <f>'WEEKLY COMPETITIVE REPORT'!F18</f>
        <v>CENEX</v>
      </c>
      <c r="G18" s="37">
        <f>'WEEKLY COMPETITIVE REPORT'!G18</f>
        <v>7</v>
      </c>
      <c r="H18" s="37">
        <f>'WEEKLY COMPETITIVE REPORT'!H18</f>
        <v>22</v>
      </c>
      <c r="I18" s="14">
        <f>'WEEKLY COMPETITIVE REPORT'!I18/Y4</f>
        <v>8977.599080987939</v>
      </c>
      <c r="J18" s="14">
        <f>'WEEKLY COMPETITIVE REPORT'!J18/Y4</f>
        <v>24595.06031016657</v>
      </c>
      <c r="K18" s="22">
        <f>'WEEKLY COMPETITIVE REPORT'!K18</f>
        <v>1213</v>
      </c>
      <c r="L18" s="22">
        <f>'WEEKLY COMPETITIVE REPORT'!L18</f>
        <v>3248</v>
      </c>
      <c r="M18" s="64">
        <f>'WEEKLY COMPETITIVE REPORT'!M18</f>
        <v>-63.49836524988323</v>
      </c>
      <c r="N18" s="14">
        <f t="shared" si="0"/>
        <v>408.0726854994518</v>
      </c>
      <c r="O18" s="37">
        <f>'WEEKLY COMPETITIVE REPORT'!O18</f>
        <v>22</v>
      </c>
      <c r="P18" s="14">
        <f>'WEEKLY COMPETITIVE REPORT'!P18/Y4</f>
        <v>18202.182653647327</v>
      </c>
      <c r="Q18" s="14">
        <f>'WEEKLY COMPETITIVE REPORT'!Q18/Y4</f>
        <v>38954.623779437105</v>
      </c>
      <c r="R18" s="22">
        <f>'WEEKLY COMPETITIVE REPORT'!R18</f>
        <v>2669</v>
      </c>
      <c r="S18" s="22">
        <f>'WEEKLY COMPETITIVE REPORT'!S18</f>
        <v>5682</v>
      </c>
      <c r="T18" s="64">
        <f>'WEEKLY COMPETITIVE REPORT'!T18</f>
        <v>-53.273370687112944</v>
      </c>
      <c r="U18" s="14">
        <f>'WEEKLY COMPETITIVE REPORT'!U18/Y4</f>
        <v>708894.3136128661</v>
      </c>
      <c r="V18" s="14">
        <f t="shared" si="1"/>
        <v>827.3719388021512</v>
      </c>
      <c r="W18" s="25">
        <f t="shared" si="2"/>
        <v>727096.4962665135</v>
      </c>
      <c r="X18" s="22">
        <f>'WEEKLY COMPETITIVE REPORT'!X18</f>
        <v>96315</v>
      </c>
      <c r="Y18" s="56">
        <f>'WEEKLY COMPETITIVE REPORT'!Y18</f>
        <v>98984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SOMETHING BORROWED</v>
      </c>
      <c r="D19" s="4" t="str">
        <f>'WEEKLY COMPETITIVE REPORT'!D19</f>
        <v>NEKAJ SPOSOJENEGA</v>
      </c>
      <c r="E19" s="4" t="str">
        <f>'WEEKLY COMPETITIVE REPORT'!E19</f>
        <v>INDEP</v>
      </c>
      <c r="F19" s="4" t="str">
        <f>'WEEKLY COMPETITIVE REPORT'!F19</f>
        <v>Blitz</v>
      </c>
      <c r="G19" s="37">
        <f>'WEEKLY COMPETITIVE REPORT'!G19</f>
        <v>1</v>
      </c>
      <c r="H19" s="37">
        <f>'WEEKLY COMPETITIVE REPORT'!H19</f>
        <v>3</v>
      </c>
      <c r="I19" s="14">
        <f>'WEEKLY COMPETITIVE REPORT'!I19/Y4</f>
        <v>6886.846639862148</v>
      </c>
      <c r="J19" s="14">
        <f>'WEEKLY COMPETITIVE REPORT'!J19/Y4</f>
        <v>0</v>
      </c>
      <c r="K19" s="22">
        <f>'WEEKLY COMPETITIVE REPORT'!K19</f>
        <v>990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2295.615546620716</v>
      </c>
      <c r="O19" s="37">
        <f>'WEEKLY COMPETITIVE REPORT'!O19</f>
        <v>3</v>
      </c>
      <c r="P19" s="14">
        <f>'WEEKLY COMPETITIVE REPORT'!P19/Y4</f>
        <v>13462.090752441125</v>
      </c>
      <c r="Q19" s="14">
        <f>'WEEKLY COMPETITIVE REPORT'!Q19/Y4</f>
        <v>0</v>
      </c>
      <c r="R19" s="22">
        <f>'WEEKLY COMPETITIVE REPORT'!R19</f>
        <v>2292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898.9086731763355</v>
      </c>
      <c r="V19" s="14">
        <f t="shared" si="1"/>
        <v>4487.363584147041</v>
      </c>
      <c r="W19" s="25">
        <f t="shared" si="2"/>
        <v>14360.999425617461</v>
      </c>
      <c r="X19" s="22">
        <f>'WEEKLY COMPETITIVE REPORT'!X19</f>
        <v>120</v>
      </c>
      <c r="Y19" s="56">
        <f>'WEEKLY COMPETITIVE REPORT'!Y19</f>
        <v>2412</v>
      </c>
    </row>
    <row r="20" spans="1:25" ht="12.75">
      <c r="A20" s="51">
        <v>7</v>
      </c>
      <c r="B20" s="4">
        <f>'WEEKLY COMPETITIVE REPORT'!B20</f>
        <v>5</v>
      </c>
      <c r="C20" s="4" t="str">
        <f>'WEEKLY COMPETITIVE REPORT'!C20</f>
        <v>HANNA</v>
      </c>
      <c r="D20" s="4" t="str">
        <f>'WEEKLY COMPETITIVE REPORT'!D20</f>
        <v>HANNA</v>
      </c>
      <c r="E20" s="4" t="str">
        <f>'WEEKLY COMPETITIVE REPORT'!E20</f>
        <v>SONY</v>
      </c>
      <c r="F20" s="4" t="str">
        <f>'WEEKLY COMPETITIVE REPORT'!F20</f>
        <v>CF</v>
      </c>
      <c r="G20" s="37">
        <f>'WEEKLY COMPETITIVE REPORT'!G20</f>
        <v>2</v>
      </c>
      <c r="H20" s="37">
        <f>'WEEKLY COMPETITIVE REPORT'!H20</f>
        <v>5</v>
      </c>
      <c r="I20" s="14">
        <f>'WEEKLY COMPETITIVE REPORT'!I20/Y4</f>
        <v>5173.750717978173</v>
      </c>
      <c r="J20" s="14">
        <f>'WEEKLY COMPETITIVE REPORT'!J20/Y4</f>
        <v>10034.462952326248</v>
      </c>
      <c r="K20" s="22">
        <f>'WEEKLY COMPETITIVE REPORT'!K20</f>
        <v>722</v>
      </c>
      <c r="L20" s="22">
        <f>'WEEKLY COMPETITIVE REPORT'!L20</f>
        <v>1394</v>
      </c>
      <c r="M20" s="64">
        <f>'WEEKLY COMPETITIVE REPORT'!M20</f>
        <v>-48.440183171150544</v>
      </c>
      <c r="N20" s="14">
        <f t="shared" si="0"/>
        <v>1034.7501435956347</v>
      </c>
      <c r="O20" s="37">
        <f>'WEEKLY COMPETITIVE REPORT'!O20</f>
        <v>5</v>
      </c>
      <c r="P20" s="14">
        <f>'WEEKLY COMPETITIVE REPORT'!P20/Y4</f>
        <v>10429.350947731189</v>
      </c>
      <c r="Q20" s="14">
        <f>'WEEKLY COMPETITIVE REPORT'!Q20/Y4</f>
        <v>15867.31763354394</v>
      </c>
      <c r="R20" s="22">
        <f>'WEEKLY COMPETITIVE REPORT'!R20</f>
        <v>1623</v>
      </c>
      <c r="S20" s="22">
        <f>'WEEKLY COMPETITIVE REPORT'!S20</f>
        <v>2446</v>
      </c>
      <c r="T20" s="64">
        <f>'WEEKLY COMPETITIVE REPORT'!T20</f>
        <v>-34.27149321266968</v>
      </c>
      <c r="U20" s="14">
        <f>'WEEKLY COMPETITIVE REPORT'!U20/Y4</f>
        <v>16852.383687535897</v>
      </c>
      <c r="V20" s="14">
        <f t="shared" si="1"/>
        <v>2085.8701895462377</v>
      </c>
      <c r="W20" s="25">
        <f t="shared" si="2"/>
        <v>27281.734635267087</v>
      </c>
      <c r="X20" s="22">
        <f>'WEEKLY COMPETITIVE REPORT'!X20</f>
        <v>2589</v>
      </c>
      <c r="Y20" s="56">
        <f>'WEEKLY COMPETITIVE REPORT'!Y20</f>
        <v>4212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BRIDEMAIDS</v>
      </c>
      <c r="D21" s="4" t="str">
        <f>'WEEKLY COMPETITIVE REPORT'!D21</f>
        <v>DEKLIŠČINA</v>
      </c>
      <c r="E21" s="4" t="str">
        <f>'WEEKLY COMPETITIVE REPORT'!E21</f>
        <v>UNI</v>
      </c>
      <c r="F21" s="4" t="str">
        <f>'WEEKLY COMPETITIVE REPORT'!F21</f>
        <v>Karantanija</v>
      </c>
      <c r="G21" s="37">
        <f>'WEEKLY COMPETITIVE REPORT'!G21</f>
        <v>8</v>
      </c>
      <c r="H21" s="37">
        <f>'WEEKLY COMPETITIVE REPORT'!H21</f>
        <v>8</v>
      </c>
      <c r="I21" s="14">
        <f>'WEEKLY COMPETITIVE REPORT'!I21/Y4</f>
        <v>3548.248133256749</v>
      </c>
      <c r="J21" s="14">
        <f>'WEEKLY COMPETITIVE REPORT'!J21/Y4</f>
        <v>4839.17288914417</v>
      </c>
      <c r="K21" s="22">
        <f>'WEEKLY COMPETITIVE REPORT'!K21</f>
        <v>457</v>
      </c>
      <c r="L21" s="22">
        <f>'WEEKLY COMPETITIVE REPORT'!L21</f>
        <v>693</v>
      </c>
      <c r="M21" s="64">
        <f>'WEEKLY COMPETITIVE REPORT'!M21</f>
        <v>-26.676557863501486</v>
      </c>
      <c r="N21" s="14">
        <f aca="true" t="shared" si="3" ref="N21:N33">I21/H21</f>
        <v>443.53101665709363</v>
      </c>
      <c r="O21" s="37">
        <f>'WEEKLY COMPETITIVE REPORT'!O21</f>
        <v>8</v>
      </c>
      <c r="P21" s="14">
        <f>'WEEKLY COMPETITIVE REPORT'!P21/Y4</f>
        <v>6858.127512923607</v>
      </c>
      <c r="Q21" s="14">
        <f>'WEEKLY COMPETITIVE REPORT'!Q21/Y4</f>
        <v>7686.674325100516</v>
      </c>
      <c r="R21" s="22">
        <f>'WEEKLY COMPETITIVE REPORT'!R21</f>
        <v>946</v>
      </c>
      <c r="S21" s="22">
        <f>'WEEKLY COMPETITIVE REPORT'!S21</f>
        <v>1144</v>
      </c>
      <c r="T21" s="64">
        <f>'WEEKLY COMPETITIVE REPORT'!T21</f>
        <v>-10.779002428544743</v>
      </c>
      <c r="U21" s="14">
        <f>'WEEKLY COMPETITIVE REPORT'!U21/Y4</f>
        <v>144141.29810453762</v>
      </c>
      <c r="V21" s="14">
        <f aca="true" t="shared" si="4" ref="V21:V33">P21/O21</f>
        <v>857.2659391154509</v>
      </c>
      <c r="W21" s="25">
        <f aca="true" t="shared" si="5" ref="W21:W33">P21+U21</f>
        <v>150999.42561746124</v>
      </c>
      <c r="X21" s="22">
        <f>'WEEKLY COMPETITIVE REPORT'!X21</f>
        <v>22007</v>
      </c>
      <c r="Y21" s="56">
        <f>'WEEKLY COMPETITIVE REPORT'!Y21</f>
        <v>22953</v>
      </c>
    </row>
    <row r="22" spans="1:25" ht="12.75">
      <c r="A22" s="50">
        <v>9</v>
      </c>
      <c r="B22" s="4">
        <f>'WEEKLY COMPETITIVE REPORT'!B22</f>
        <v>9</v>
      </c>
      <c r="C22" s="4" t="str">
        <f>'WEEKLY COMPETITIVE REPORT'!C22</f>
        <v>FAST &amp; FURIOUS 5</v>
      </c>
      <c r="D22" s="4" t="str">
        <f>'WEEKLY COMPETITIVE REPORT'!D22</f>
        <v>HITRI IN DRZNI 5</v>
      </c>
      <c r="E22" s="4" t="str">
        <f>'WEEKLY COMPETITIVE REPORT'!E22</f>
        <v>UNI</v>
      </c>
      <c r="F22" s="4" t="str">
        <f>'WEEKLY COMPETITIVE REPORT'!F22</f>
        <v>Karantanija</v>
      </c>
      <c r="G22" s="37">
        <f>'WEEKLY COMPETITIVE REPORT'!G22</f>
        <v>10</v>
      </c>
      <c r="H22" s="37">
        <f>'WEEKLY COMPETITIVE REPORT'!H22</f>
        <v>10</v>
      </c>
      <c r="I22" s="14">
        <f>'WEEKLY COMPETITIVE REPORT'!I22/Y4</f>
        <v>2208.500861573808</v>
      </c>
      <c r="J22" s="14">
        <f>'WEEKLY COMPETITIVE REPORT'!J22/Y4</f>
        <v>3520.964962665135</v>
      </c>
      <c r="K22" s="22">
        <f>'WEEKLY COMPETITIVE REPORT'!K22</f>
        <v>286</v>
      </c>
      <c r="L22" s="22">
        <f>'WEEKLY COMPETITIVE REPORT'!L22</f>
        <v>450</v>
      </c>
      <c r="M22" s="64">
        <f>'WEEKLY COMPETITIVE REPORT'!M22</f>
        <v>-37.27569331158238</v>
      </c>
      <c r="N22" s="14">
        <f t="shared" si="3"/>
        <v>220.8500861573808</v>
      </c>
      <c r="O22" s="37">
        <f>'WEEKLY COMPETITIVE REPORT'!O22</f>
        <v>10</v>
      </c>
      <c r="P22" s="14">
        <f>'WEEKLY COMPETITIVE REPORT'!P22/Y4</f>
        <v>4145.605973578403</v>
      </c>
      <c r="Q22" s="14">
        <f>'WEEKLY COMPETITIVE REPORT'!Q22/Y4</f>
        <v>5341.7576105686385</v>
      </c>
      <c r="R22" s="22">
        <f>'WEEKLY COMPETITIVE REPORT'!R22</f>
        <v>565</v>
      </c>
      <c r="S22" s="22">
        <f>'WEEKLY COMPETITIVE REPORT'!S22</f>
        <v>722</v>
      </c>
      <c r="T22" s="64">
        <f>'WEEKLY COMPETITIVE REPORT'!T22</f>
        <v>-22.392473118279568</v>
      </c>
      <c r="U22" s="14">
        <f>'WEEKLY COMPETITIVE REPORT'!U22/Y4</f>
        <v>507986.7892016083</v>
      </c>
      <c r="V22" s="14">
        <f t="shared" si="4"/>
        <v>414.56059735784027</v>
      </c>
      <c r="W22" s="25">
        <f t="shared" si="5"/>
        <v>512132.3951751867</v>
      </c>
      <c r="X22" s="22">
        <f>'WEEKLY COMPETITIVE REPORT'!X22</f>
        <v>74550</v>
      </c>
      <c r="Y22" s="56">
        <f>'WEEKLY COMPETITIVE REPORT'!Y22</f>
        <v>75115</v>
      </c>
    </row>
    <row r="23" spans="1:25" ht="12.75">
      <c r="A23" s="50">
        <v>10</v>
      </c>
      <c r="B23" s="4">
        <f>'WEEKLY COMPETITIVE REPORT'!B23</f>
        <v>6</v>
      </c>
      <c r="C23" s="4" t="str">
        <f>'WEEKLY COMPETITIVE REPORT'!C23</f>
        <v>X-MEN: FIRST CLASS</v>
      </c>
      <c r="D23" s="4" t="str">
        <f>'WEEKLY COMPETITIVE REPORT'!D23</f>
        <v>MOŽJE X: PRVI RAZRED</v>
      </c>
      <c r="E23" s="4" t="str">
        <f>'WEEKLY COMPETITIVE REPORT'!E23</f>
        <v>FOX</v>
      </c>
      <c r="F23" s="4" t="str">
        <f>'WEEKLY COMPETITIVE REPORT'!F23</f>
        <v>Blitz</v>
      </c>
      <c r="G23" s="37">
        <f>'WEEKLY COMPETITIVE REPORT'!G23</f>
        <v>5</v>
      </c>
      <c r="H23" s="37">
        <f>'WEEKLY COMPETITIVE REPORT'!H23</f>
        <v>8</v>
      </c>
      <c r="I23" s="14">
        <f>'WEEKLY COMPETITIVE REPORT'!I23/Y4</f>
        <v>2041.92992533027</v>
      </c>
      <c r="J23" s="14">
        <f>'WEEKLY COMPETITIVE REPORT'!J23/Y4</f>
        <v>5677.771395749569</v>
      </c>
      <c r="K23" s="22">
        <f>'WEEKLY COMPETITIVE REPORT'!K23</f>
        <v>272</v>
      </c>
      <c r="L23" s="22">
        <f>'WEEKLY COMPETITIVE REPORT'!L23</f>
        <v>771</v>
      </c>
      <c r="M23" s="64">
        <f>'WEEKLY COMPETITIVE REPORT'!M23</f>
        <v>-64.03641881638848</v>
      </c>
      <c r="N23" s="14">
        <f t="shared" si="3"/>
        <v>255.24124066628374</v>
      </c>
      <c r="O23" s="37">
        <f>'WEEKLY COMPETITIVE REPORT'!O23</f>
        <v>8</v>
      </c>
      <c r="P23" s="14">
        <f>'WEEKLY COMPETITIVE REPORT'!P23/Y4</f>
        <v>3779.4371051120047</v>
      </c>
      <c r="Q23" s="14">
        <f>'WEEKLY COMPETITIVE REPORT'!Q23/Y4</f>
        <v>9450.028719126938</v>
      </c>
      <c r="R23" s="22">
        <f>'WEEKLY COMPETITIVE REPORT'!R23</f>
        <v>526</v>
      </c>
      <c r="S23" s="22">
        <f>'WEEKLY COMPETITIVE REPORT'!S23</f>
        <v>1393</v>
      </c>
      <c r="T23" s="64">
        <f>'WEEKLY COMPETITIVE REPORT'!T23</f>
        <v>-60.006078103631665</v>
      </c>
      <c r="U23" s="14">
        <f>'WEEKLY COMPETITIVE REPORT'!U23/Y4</f>
        <v>62207.06490522688</v>
      </c>
      <c r="V23" s="14">
        <f t="shared" si="4"/>
        <v>472.4296381390006</v>
      </c>
      <c r="W23" s="25">
        <f t="shared" si="5"/>
        <v>65986.50201033888</v>
      </c>
      <c r="X23" s="22">
        <f>'WEEKLY COMPETITIVE REPORT'!X23</f>
        <v>9367</v>
      </c>
      <c r="Y23" s="56">
        <f>'WEEKLY COMPETITIVE REPORT'!Y23</f>
        <v>9893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RIO 3D</v>
      </c>
      <c r="D24" s="4" t="str">
        <f>'WEEKLY COMPETITIVE REPORT'!D24</f>
        <v>RIO 3D</v>
      </c>
      <c r="E24" s="4" t="str">
        <f>'WEEKLY COMPETITIVE REPORT'!E24</f>
        <v>FOX</v>
      </c>
      <c r="F24" s="4" t="str">
        <f>'WEEKLY COMPETITIVE REPORT'!F24</f>
        <v>Blitz</v>
      </c>
      <c r="G24" s="37">
        <f>'WEEKLY COMPETITIVE REPORT'!G24</f>
        <v>12</v>
      </c>
      <c r="H24" s="37">
        <f>'WEEKLY COMPETITIVE REPORT'!H24</f>
        <v>17</v>
      </c>
      <c r="I24" s="14">
        <f>'WEEKLY COMPETITIVE REPORT'!I24/Y4</f>
        <v>863.0097645031591</v>
      </c>
      <c r="J24" s="14">
        <f>'WEEKLY COMPETITIVE REPORT'!J24/Y4</f>
        <v>3867.030442274555</v>
      </c>
      <c r="K24" s="22">
        <f>'WEEKLY COMPETITIVE REPORT'!K24</f>
        <v>138</v>
      </c>
      <c r="L24" s="22">
        <f>'WEEKLY COMPETITIVE REPORT'!L24</f>
        <v>714</v>
      </c>
      <c r="M24" s="64">
        <f>'WEEKLY COMPETITIVE REPORT'!M24</f>
        <v>-77.68288154474564</v>
      </c>
      <c r="N24" s="14">
        <f t="shared" si="3"/>
        <v>50.765280264891715</v>
      </c>
      <c r="O24" s="37">
        <f>'WEEKLY COMPETITIVE REPORT'!O24</f>
        <v>17</v>
      </c>
      <c r="P24" s="14">
        <f>'WEEKLY COMPETITIVE REPORT'!P24/Y4</f>
        <v>2247.2716829408387</v>
      </c>
      <c r="Q24" s="14">
        <f>'WEEKLY COMPETITIVE REPORT'!Q24/Y4</f>
        <v>6339.747271682941</v>
      </c>
      <c r="R24" s="22">
        <f>'WEEKLY COMPETITIVE REPORT'!R24</f>
        <v>380</v>
      </c>
      <c r="S24" s="22">
        <f>'WEEKLY COMPETITIVE REPORT'!S24</f>
        <v>1218</v>
      </c>
      <c r="T24" s="64">
        <f>'WEEKLY COMPETITIVE REPORT'!T24</f>
        <v>-64.55266138165345</v>
      </c>
      <c r="U24" s="14">
        <f>'WEEKLY COMPETITIVE REPORT'!U24/Y4</f>
        <v>492738.36875358986</v>
      </c>
      <c r="V24" s="14">
        <f t="shared" si="4"/>
        <v>132.1924519376964</v>
      </c>
      <c r="W24" s="25">
        <f t="shared" si="5"/>
        <v>494985.6404365307</v>
      </c>
      <c r="X24" s="22">
        <f>'WEEKLY COMPETITIVE REPORT'!X24</f>
        <v>72872</v>
      </c>
      <c r="Y24" s="56">
        <f>'WEEKLY COMPETITIVE REPORT'!Y24</f>
        <v>73252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HALL PASS</v>
      </c>
      <c r="D25" s="4" t="str">
        <f>'WEEKLY COMPETITIVE REPORT'!D25</f>
        <v>TEDEN BREZ PRAVIL</v>
      </c>
      <c r="E25" s="4" t="str">
        <f>'WEEKLY COMPETITIVE REPORT'!E25</f>
        <v>WB</v>
      </c>
      <c r="F25" s="4" t="str">
        <f>'WEEKLY COMPETITIVE REPORT'!F25</f>
        <v>Blitz</v>
      </c>
      <c r="G25" s="37">
        <f>'WEEKLY COMPETITIVE REPORT'!G25</f>
        <v>13</v>
      </c>
      <c r="H25" s="37">
        <f>'WEEKLY COMPETITIVE REPORT'!H25</f>
        <v>9</v>
      </c>
      <c r="I25" s="14">
        <f>'WEEKLY COMPETITIVE REPORT'!I25/Y4</f>
        <v>549.9712808730615</v>
      </c>
      <c r="J25" s="14">
        <f>'WEEKLY COMPETITIVE REPORT'!J25/Y4</f>
        <v>1473.2912119471569</v>
      </c>
      <c r="K25" s="22">
        <f>'WEEKLY COMPETITIVE REPORT'!K25</f>
        <v>103</v>
      </c>
      <c r="L25" s="22">
        <f>'WEEKLY COMPETITIVE REPORT'!L25</f>
        <v>216</v>
      </c>
      <c r="M25" s="64">
        <f>'WEEKLY COMPETITIVE REPORT'!M25</f>
        <v>-62.67056530214425</v>
      </c>
      <c r="N25" s="14">
        <f t="shared" si="3"/>
        <v>61.107920097006826</v>
      </c>
      <c r="O25" s="37">
        <f>'WEEKLY COMPETITIVE REPORT'!O25</f>
        <v>9</v>
      </c>
      <c r="P25" s="14">
        <f>'WEEKLY COMPETITIVE REPORT'!P25/Y4</f>
        <v>1209.075244112579</v>
      </c>
      <c r="Q25" s="14">
        <f>'WEEKLY COMPETITIVE REPORT'!Q25/Y4</f>
        <v>2383.6875358989087</v>
      </c>
      <c r="R25" s="22">
        <f>'WEEKLY COMPETITIVE REPORT'!R25</f>
        <v>221</v>
      </c>
      <c r="S25" s="22">
        <f>'WEEKLY COMPETITIVE REPORT'!S25</f>
        <v>373</v>
      </c>
      <c r="T25" s="64">
        <f>'WEEKLY COMPETITIVE REPORT'!T25</f>
        <v>-49.27710843373494</v>
      </c>
      <c r="U25" s="14">
        <f>'WEEKLY COMPETITIVE REPORT'!U25/Y4</f>
        <v>150640.43653072946</v>
      </c>
      <c r="V25" s="14">
        <f t="shared" si="4"/>
        <v>134.34169379028654</v>
      </c>
      <c r="W25" s="25">
        <f t="shared" si="5"/>
        <v>151849.51177484205</v>
      </c>
      <c r="X25" s="22">
        <f>'WEEKLY COMPETITIVE REPORT'!X25</f>
        <v>23710</v>
      </c>
      <c r="Y25" s="56">
        <f>'WEEKLY COMPETITIVE REPORT'!Y25</f>
        <v>23931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KING'S SPEECH</v>
      </c>
      <c r="D26" s="4" t="str">
        <f>'WEEKLY COMPETITIVE REPORT'!D26</f>
        <v>KRALJEV GOVOR</v>
      </c>
      <c r="E26" s="4" t="str">
        <f>'WEEKLY COMPETITIVE REPORT'!E26</f>
        <v>INDEP</v>
      </c>
      <c r="F26" s="4" t="str">
        <f>'WEEKLY COMPETITIVE REPORT'!F26</f>
        <v>Cinemania</v>
      </c>
      <c r="G26" s="37">
        <f>'WEEKLY COMPETITIVE REPORT'!G26</f>
        <v>22</v>
      </c>
      <c r="H26" s="37">
        <f>'WEEKLY COMPETITIVE REPORT'!H26</f>
        <v>6</v>
      </c>
      <c r="I26" s="14">
        <f>'WEEKLY COMPETITIVE REPORT'!I26/Y4</f>
        <v>373.3486502010339</v>
      </c>
      <c r="J26" s="14">
        <f>'WEEKLY COMPETITIVE REPORT'!J26/Y4</f>
        <v>479.60941987363583</v>
      </c>
      <c r="K26" s="22">
        <f>'WEEKLY COMPETITIVE REPORT'!K26</f>
        <v>52</v>
      </c>
      <c r="L26" s="22">
        <f>'WEEKLY COMPETITIVE REPORT'!L26</f>
        <v>65</v>
      </c>
      <c r="M26" s="64">
        <f>'WEEKLY COMPETITIVE REPORT'!M26</f>
        <v>-22.155688622754482</v>
      </c>
      <c r="N26" s="14">
        <f t="shared" si="3"/>
        <v>62.224775033505644</v>
      </c>
      <c r="O26" s="37">
        <f>'WEEKLY COMPETITIVE REPORT'!O26</f>
        <v>6</v>
      </c>
      <c r="P26" s="14">
        <f>'WEEKLY COMPETITIVE REPORT'!P26/Y4</f>
        <v>934.8075818495117</v>
      </c>
      <c r="Q26" s="14">
        <f>'WEEKLY COMPETITIVE REPORT'!Q26/Y4</f>
        <v>1707.3520964962665</v>
      </c>
      <c r="R26" s="22">
        <f>'WEEKLY COMPETITIVE REPORT'!R26</f>
        <v>154</v>
      </c>
      <c r="S26" s="22">
        <f>'WEEKLY COMPETITIVE REPORT'!S26</f>
        <v>291</v>
      </c>
      <c r="T26" s="64">
        <f>'WEEKLY COMPETITIVE REPORT'!T26</f>
        <v>-45.24810765349033</v>
      </c>
      <c r="U26" s="14">
        <f>'WEEKLY COMPETITIVE REPORT'!U26/Y4</f>
        <v>307501.4359563469</v>
      </c>
      <c r="V26" s="14">
        <f t="shared" si="4"/>
        <v>155.80126364158528</v>
      </c>
      <c r="W26" s="25">
        <f t="shared" si="5"/>
        <v>308436.24353819643</v>
      </c>
      <c r="X26" s="22">
        <f>'WEEKLY COMPETITIVE REPORT'!X26</f>
        <v>49772</v>
      </c>
      <c r="Y26" s="56">
        <f>'WEEKLY COMPETITIVE REPORT'!Y26</f>
        <v>49926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CIRKUS COLUMBIA</v>
      </c>
      <c r="D27" s="4" t="str">
        <f>'WEEKLY COMPETITIVE REPORT'!D27</f>
        <v>CIRKUS COLUMBIA</v>
      </c>
      <c r="E27" s="4" t="str">
        <f>'WEEKLY COMPETITIVE REPORT'!E27</f>
        <v>DOMEST</v>
      </c>
      <c r="F27" s="4" t="str">
        <f>'WEEKLY COMPETITIVE REPORT'!F27</f>
        <v>Cinemania</v>
      </c>
      <c r="G27" s="37">
        <f>'WEEKLY COMPETITIVE REPORT'!G27</f>
        <v>14</v>
      </c>
      <c r="H27" s="37">
        <f>'WEEKLY COMPETITIVE REPORT'!H27</f>
        <v>4</v>
      </c>
      <c r="I27" s="14">
        <f>'WEEKLY COMPETITIVE REPORT'!I27/Y4</f>
        <v>117.74842044801838</v>
      </c>
      <c r="J27" s="14">
        <f>'WEEKLY COMPETITIVE REPORT'!J27/Y17</f>
        <v>0.003025699924666247</v>
      </c>
      <c r="K27" s="22">
        <f>'WEEKLY COMPETITIVE REPORT'!K27</f>
        <v>15</v>
      </c>
      <c r="L27" s="22">
        <f>'WEEKLY COMPETITIVE REPORT'!L27</f>
        <v>47</v>
      </c>
      <c r="M27" s="64">
        <f>'WEEKLY COMPETITIVE REPORT'!M27</f>
        <v>-66.53061224489795</v>
      </c>
      <c r="N27" s="14">
        <f t="shared" si="3"/>
        <v>29.437105112004595</v>
      </c>
      <c r="O27" s="37">
        <f>'WEEKLY COMPETITIVE REPORT'!O27</f>
        <v>4</v>
      </c>
      <c r="P27" s="14">
        <f>'WEEKLY COMPETITIVE REPORT'!P27/Y4</f>
        <v>363.2969557725445</v>
      </c>
      <c r="Q27" s="14">
        <f>'WEEKLY COMPETITIVE REPORT'!Q27/Y17</f>
        <v>0.004433576624306867</v>
      </c>
      <c r="R27" s="22">
        <f>'WEEKLY COMPETITIVE REPORT'!R27</f>
        <v>50</v>
      </c>
      <c r="S27" s="22">
        <f>'WEEKLY COMPETITIVE REPORT'!S27</f>
        <v>74</v>
      </c>
      <c r="T27" s="64">
        <f>'WEEKLY COMPETITIVE REPORT'!T27</f>
        <v>-29.526462395543177</v>
      </c>
      <c r="U27" s="14">
        <f>'WEEKLY COMPETITIVE REPORT'!U27/Y17</f>
        <v>0.22291381077643166</v>
      </c>
      <c r="V27" s="14">
        <f t="shared" si="4"/>
        <v>90.82423894313612</v>
      </c>
      <c r="W27" s="25">
        <f t="shared" si="5"/>
        <v>363.51986958332094</v>
      </c>
      <c r="X27" s="22">
        <f>'WEEKLY COMPETITIVE REPORT'!X27</f>
        <v>4062</v>
      </c>
      <c r="Y27" s="56">
        <f>'WEEKLY COMPETITIVE REPORT'!Y27</f>
        <v>4112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REPORT'!X28</f>
        <v>0</v>
      </c>
      <c r="Y28" s="56">
        <f>'WEEKLY COMPETITIVE REPORT'!Y28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158</v>
      </c>
      <c r="I34" s="32">
        <f>SUM(I14:I33)</f>
        <v>166079.83917288913</v>
      </c>
      <c r="J34" s="31">
        <f>SUM(J14:J33)</f>
        <v>241553.70779307498</v>
      </c>
      <c r="K34" s="31">
        <f>SUM(K14:K33)</f>
        <v>22093</v>
      </c>
      <c r="L34" s="31">
        <f>SUM(L14:L33)</f>
        <v>26353</v>
      </c>
      <c r="M34" s="64">
        <f>'WEEKLY COMPETITIVE REPORT'!M34</f>
        <v>-50.34858761912939</v>
      </c>
      <c r="N34" s="32">
        <f>I34/H34</f>
        <v>1051.1382226132223</v>
      </c>
      <c r="O34" s="40">
        <f>'WEEKLY COMPETITIVE REPORT'!O34</f>
        <v>158</v>
      </c>
      <c r="P34" s="31">
        <f>SUM(P14:P33)</f>
        <v>327359.27627800114</v>
      </c>
      <c r="Q34" s="31">
        <f>SUM(Q14:Q33)</f>
        <v>378934.5248241567</v>
      </c>
      <c r="R34" s="31">
        <f>SUM(R14:R33)</f>
        <v>48961</v>
      </c>
      <c r="S34" s="31">
        <f>SUM(S14:S33)</f>
        <v>56442</v>
      </c>
      <c r="T34" s="65">
        <f>P34/Q34-100%</f>
        <v>-0.1361059633457492</v>
      </c>
      <c r="U34" s="31">
        <f>SUM(U14:U33)</f>
        <v>3510497.063809847</v>
      </c>
      <c r="V34" s="32">
        <f>P34/O34</f>
        <v>2071.894153658235</v>
      </c>
      <c r="W34" s="31">
        <f>SUM(W14:W33)</f>
        <v>3837856.3400878482</v>
      </c>
      <c r="X34" s="31">
        <f>SUM(X14:X33)</f>
        <v>523614</v>
      </c>
      <c r="Y34" s="35">
        <f>SUM(Y14:Y33)</f>
        <v>572575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2011-07-07T10:27:28Z</dcterms:modified>
  <cp:category/>
  <cp:version/>
  <cp:contentType/>
  <cp:contentStatus/>
</cp:coreProperties>
</file>