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01" windowWidth="19440" windowHeight="60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<sst xmlns="http://schemas.openxmlformats.org/spreadsheetml/2006/main" count="263" uniqueCount="96">
  <si>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</si>
  <si>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</si>
  <si>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</si>
  <si>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</si>
  <si>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</si>
  <si>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</si>
  <si>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</si>
  <si>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</si>
  <si>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</si>
  <si>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</si>
  <si>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</si>
  <si>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</si>
  <si>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</si>
  <si>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</si>
  <si>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</si>
  <si>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</si>
  <si>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</si>
  <si>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</si>
  <si>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</si>
  <si>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</si>
  <si>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</si>
  <si>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</si>
  <si>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</si>
  <si>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</si>
  <si>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</si>
  <si>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</si>
  <si>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</si>
  <si>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</si>
  <si>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</si>
  <si>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</si>
  <si>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</si>
  <si>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</si>
  <si>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</si>
  <si>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</si>
  <si>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</si>
  <si>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</si>
  <si>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</si>
  <si>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</si>
  <si>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</si>
  <si>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</si>
  <si>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</si>
  <si>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</si>
  <si>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</si>
  <si>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</si>
  <si>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</si>
  <si>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</si>
  <si>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</si>
  <si>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</si>
  <si>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</si>
  <si>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</si>
  <si>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CARS 2</t>
  </si>
  <si>
    <t>New</t>
  </si>
  <si>
    <t>THE SMURFS</t>
  </si>
  <si>
    <t>SMRKCI 3D</t>
  </si>
  <si>
    <t>CF</t>
  </si>
  <si>
    <t>SONY</t>
  </si>
  <si>
    <t>IND</t>
  </si>
  <si>
    <t>Cinemania</t>
  </si>
  <si>
    <t>CRAZY, STUPID, LOVE</t>
  </si>
  <si>
    <t>TA NORA LJUBEZEN</t>
  </si>
  <si>
    <t>JOHNNY ENGLISH 2</t>
  </si>
  <si>
    <t>FRIENDS WITH BENEFITS</t>
  </si>
  <si>
    <t>PRIJATELJA SAMO ZA SEKS</t>
  </si>
  <si>
    <t>ONE DAY</t>
  </si>
  <si>
    <t>EN DAN</t>
  </si>
  <si>
    <t>WINNIE THE POOH</t>
  </si>
  <si>
    <t>MEDVEDEK PU</t>
  </si>
  <si>
    <t>LAHKO NOČ, GOSPODIČNA</t>
  </si>
  <si>
    <t>DOMEST</t>
  </si>
  <si>
    <t>THE MAIDEN DANCED TO DEATH</t>
  </si>
  <si>
    <t>DEVIŠKI PLES SMRTI</t>
  </si>
  <si>
    <t>FIVIA</t>
  </si>
  <si>
    <t>WHAT'S YOUR NUMBER</t>
  </si>
  <si>
    <t>KATERI JE PRAVI?</t>
  </si>
  <si>
    <t>FOX</t>
  </si>
  <si>
    <t>KILLER ELITE</t>
  </si>
  <si>
    <t>MORILSKA ELITA</t>
  </si>
  <si>
    <t>DREAM HOUSE</t>
  </si>
  <si>
    <t>SANJSKA HIŠA</t>
  </si>
  <si>
    <t>WINX CLUB</t>
  </si>
  <si>
    <t>PARANORMAL ACTIVITY 3</t>
  </si>
  <si>
    <t>PARANORMALNO 3</t>
  </si>
  <si>
    <t>PAR</t>
  </si>
  <si>
    <t>CONTAGION</t>
  </si>
  <si>
    <t>THREE MUSKETEERS 3D</t>
  </si>
  <si>
    <t>TRIJE MUŠKETIRJI 3D</t>
  </si>
  <si>
    <t>KUŽNA NEVARNOST</t>
  </si>
  <si>
    <t>27 - Oct</t>
  </si>
  <si>
    <t>02 - Nov</t>
  </si>
  <si>
    <t>28 - Oct</t>
  </si>
  <si>
    <t>30 - Oct</t>
  </si>
  <si>
    <t>STVOR</t>
  </si>
  <si>
    <t>THE THING</t>
  </si>
  <si>
    <t>REAL STEEL</t>
  </si>
  <si>
    <t>JEKLENA MOČ</t>
  </si>
  <si>
    <t>FOOTLOOSE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</si>
</sst>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4">
      <selection activeCell="C19" sqref="C1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89</v>
      </c>
      <c r="L4" s="20"/>
      <c r="M4" s="83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87</v>
      </c>
      <c r="L5" s="7"/>
      <c r="M5" s="84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40850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79</v>
      </c>
      <c r="D14" s="4" t="s">
        <v>79</v>
      </c>
      <c r="E14" s="15" t="s">
        <v>56</v>
      </c>
      <c r="F14" s="15" t="s">
        <v>36</v>
      </c>
      <c r="G14" s="37">
        <v>2</v>
      </c>
      <c r="H14" s="37">
        <v>15</v>
      </c>
      <c r="I14" s="14">
        <v>22486</v>
      </c>
      <c r="J14" s="14">
        <v>45030</v>
      </c>
      <c r="K14" s="22">
        <v>4193</v>
      </c>
      <c r="L14" s="22">
        <v>8579</v>
      </c>
      <c r="M14" s="64">
        <f>(I14/J14*100)-100</f>
        <v>-50.064401510104375</v>
      </c>
      <c r="N14" s="14">
        <f aca="true" t="shared" si="0" ref="N14:N32">I14/H14</f>
        <v>1499.0666666666666</v>
      </c>
      <c r="O14" s="73">
        <v>15</v>
      </c>
      <c r="P14" s="14">
        <v>44919</v>
      </c>
      <c r="Q14" s="14">
        <v>56739</v>
      </c>
      <c r="R14" s="14">
        <v>9009</v>
      </c>
      <c r="S14" s="14">
        <v>11472</v>
      </c>
      <c r="T14" s="64">
        <f>(P14/Q14*100)-100</f>
        <v>-20.83223179823402</v>
      </c>
      <c r="U14" s="94">
        <v>59259</v>
      </c>
      <c r="V14" s="14">
        <f aca="true" t="shared" si="1" ref="V14:V32">P14/O14</f>
        <v>2994.6</v>
      </c>
      <c r="W14" s="75">
        <f aca="true" t="shared" si="2" ref="W14:W32">SUM(U14,P14)</f>
        <v>104178</v>
      </c>
      <c r="X14" s="75">
        <v>12254</v>
      </c>
      <c r="Y14" s="76">
        <f aca="true" t="shared" si="3" ref="Y14:Y32">SUM(X14,R14)</f>
        <v>21263</v>
      </c>
    </row>
    <row r="15" spans="1:25" ht="12.75">
      <c r="A15" s="72">
        <v>2</v>
      </c>
      <c r="B15" s="72">
        <v>3</v>
      </c>
      <c r="C15" s="4" t="s">
        <v>84</v>
      </c>
      <c r="D15" s="4" t="s">
        <v>85</v>
      </c>
      <c r="E15" s="15" t="s">
        <v>56</v>
      </c>
      <c r="F15" s="15" t="s">
        <v>42</v>
      </c>
      <c r="G15" s="37">
        <v>2</v>
      </c>
      <c r="H15" s="37">
        <v>12</v>
      </c>
      <c r="I15" s="14">
        <v>22172</v>
      </c>
      <c r="J15" s="14">
        <v>22399</v>
      </c>
      <c r="K15" s="22">
        <v>4016</v>
      </c>
      <c r="L15" s="22">
        <v>3964</v>
      </c>
      <c r="M15" s="64">
        <f>(I15/J15*100)-100</f>
        <v>-1.0134380999151773</v>
      </c>
      <c r="N15" s="14">
        <f t="shared" si="0"/>
        <v>1847.6666666666667</v>
      </c>
      <c r="O15" s="37">
        <v>12</v>
      </c>
      <c r="P15" s="22">
        <v>39848</v>
      </c>
      <c r="Q15" s="22">
        <v>29443</v>
      </c>
      <c r="R15" s="22">
        <v>7668</v>
      </c>
      <c r="S15" s="22">
        <v>5652</v>
      </c>
      <c r="T15" s="64">
        <f>(P15/Q15*100)-100</f>
        <v>35.339469483408635</v>
      </c>
      <c r="U15" s="75">
        <v>30785</v>
      </c>
      <c r="V15" s="14">
        <f t="shared" si="1"/>
        <v>3320.6666666666665</v>
      </c>
      <c r="W15" s="75">
        <f t="shared" si="2"/>
        <v>70633</v>
      </c>
      <c r="X15" s="75">
        <v>5916</v>
      </c>
      <c r="Y15" s="76">
        <f t="shared" si="3"/>
        <v>13584</v>
      </c>
    </row>
    <row r="16" spans="1:25" ht="12.75">
      <c r="A16" s="72">
        <v>3</v>
      </c>
      <c r="B16" s="72">
        <v>2</v>
      </c>
      <c r="C16" s="87" t="s">
        <v>60</v>
      </c>
      <c r="D16" s="87" t="s">
        <v>60</v>
      </c>
      <c r="E16" s="15" t="s">
        <v>48</v>
      </c>
      <c r="F16" s="15" t="s">
        <v>36</v>
      </c>
      <c r="G16" s="37">
        <v>7</v>
      </c>
      <c r="H16" s="37">
        <v>19</v>
      </c>
      <c r="I16" s="24">
        <v>15576</v>
      </c>
      <c r="J16" s="24">
        <v>23569</v>
      </c>
      <c r="K16" s="24">
        <v>3203</v>
      </c>
      <c r="L16" s="24">
        <v>4803</v>
      </c>
      <c r="M16" s="64">
        <f>(I16/J16*100)-100</f>
        <v>-33.91319105604819</v>
      </c>
      <c r="N16" s="14">
        <f t="shared" si="0"/>
        <v>819.7894736842105</v>
      </c>
      <c r="O16" s="73">
        <v>19</v>
      </c>
      <c r="P16" s="14">
        <v>29799</v>
      </c>
      <c r="Q16" s="14">
        <v>29889</v>
      </c>
      <c r="R16" s="14">
        <v>6600</v>
      </c>
      <c r="S16" s="14">
        <v>6477</v>
      </c>
      <c r="T16" s="64">
        <f>(P16/Q16*100)-100</f>
        <v>-0.30111412225232925</v>
      </c>
      <c r="U16" s="75">
        <v>366222</v>
      </c>
      <c r="V16" s="14">
        <f t="shared" si="1"/>
        <v>1568.3684210526317</v>
      </c>
      <c r="W16" s="75">
        <f t="shared" si="2"/>
        <v>396021</v>
      </c>
      <c r="X16" s="75">
        <v>81909</v>
      </c>
      <c r="Y16" s="76">
        <f t="shared" si="3"/>
        <v>88509</v>
      </c>
    </row>
    <row r="17" spans="1:25" ht="12.75">
      <c r="A17" s="72">
        <v>4</v>
      </c>
      <c r="B17" s="72" t="s">
        <v>51</v>
      </c>
      <c r="C17" s="4" t="s">
        <v>95</v>
      </c>
      <c r="D17" s="4" t="s">
        <v>95</v>
      </c>
      <c r="E17" s="15" t="s">
        <v>82</v>
      </c>
      <c r="F17" s="15" t="s">
        <v>36</v>
      </c>
      <c r="G17" s="37">
        <v>1</v>
      </c>
      <c r="H17" s="37">
        <v>7</v>
      </c>
      <c r="I17" s="24">
        <v>14752</v>
      </c>
      <c r="J17" s="24"/>
      <c r="K17" s="24">
        <v>3014</v>
      </c>
      <c r="L17" s="24"/>
      <c r="M17" s="64"/>
      <c r="N17" s="14">
        <f t="shared" si="0"/>
        <v>2107.4285714285716</v>
      </c>
      <c r="O17" s="73">
        <v>7</v>
      </c>
      <c r="P17" s="22">
        <v>28531</v>
      </c>
      <c r="Q17" s="22"/>
      <c r="R17" s="22">
        <v>6420</v>
      </c>
      <c r="S17" s="22"/>
      <c r="T17" s="64"/>
      <c r="U17" s="75">
        <v>688</v>
      </c>
      <c r="V17" s="14">
        <f t="shared" si="1"/>
        <v>4075.8571428571427</v>
      </c>
      <c r="W17" s="75">
        <f t="shared" si="2"/>
        <v>29219</v>
      </c>
      <c r="X17" s="75">
        <v>146</v>
      </c>
      <c r="Y17" s="76">
        <f t="shared" si="3"/>
        <v>6566</v>
      </c>
    </row>
    <row r="18" spans="1:25" ht="13.5" customHeight="1">
      <c r="A18" s="72">
        <v>5</v>
      </c>
      <c r="B18" s="72">
        <v>4</v>
      </c>
      <c r="C18" s="4" t="s">
        <v>80</v>
      </c>
      <c r="D18" s="4" t="s">
        <v>81</v>
      </c>
      <c r="E18" s="15" t="s">
        <v>82</v>
      </c>
      <c r="F18" s="15" t="s">
        <v>36</v>
      </c>
      <c r="G18" s="37">
        <v>2</v>
      </c>
      <c r="H18" s="37">
        <v>6</v>
      </c>
      <c r="I18" s="14">
        <v>12484</v>
      </c>
      <c r="J18" s="14">
        <v>15211</v>
      </c>
      <c r="K18" s="96">
        <v>2533</v>
      </c>
      <c r="L18" s="96">
        <v>3100</v>
      </c>
      <c r="M18" s="64">
        <f>(I18/J18*100)-100</f>
        <v>-17.92781539675235</v>
      </c>
      <c r="N18" s="14">
        <f t="shared" si="0"/>
        <v>2080.6666666666665</v>
      </c>
      <c r="O18" s="73">
        <v>6</v>
      </c>
      <c r="P18" s="74">
        <v>23137</v>
      </c>
      <c r="Q18" s="74">
        <v>21423</v>
      </c>
      <c r="R18" s="74">
        <v>5119</v>
      </c>
      <c r="S18" s="74">
        <v>4803</v>
      </c>
      <c r="T18" s="64">
        <f>(P18/Q18*100)-100</f>
        <v>8.000746860850484</v>
      </c>
      <c r="U18" s="75">
        <v>21423</v>
      </c>
      <c r="V18" s="14">
        <f t="shared" si="1"/>
        <v>3856.1666666666665</v>
      </c>
      <c r="W18" s="75">
        <f t="shared" si="2"/>
        <v>44560</v>
      </c>
      <c r="X18" s="75">
        <v>4803</v>
      </c>
      <c r="Y18" s="76">
        <f t="shared" si="3"/>
        <v>9922</v>
      </c>
    </row>
    <row r="19" spans="1:25" ht="12.75">
      <c r="A19" s="72">
        <v>6</v>
      </c>
      <c r="B19" s="72" t="s">
        <v>51</v>
      </c>
      <c r="C19" s="4" t="s">
        <v>93</v>
      </c>
      <c r="D19" s="4" t="s">
        <v>94</v>
      </c>
      <c r="E19" s="15" t="s">
        <v>49</v>
      </c>
      <c r="F19" s="15" t="s">
        <v>45</v>
      </c>
      <c r="G19" s="37">
        <v>1</v>
      </c>
      <c r="H19" s="37">
        <v>8</v>
      </c>
      <c r="I19" s="24">
        <v>11901</v>
      </c>
      <c r="J19" s="24"/>
      <c r="K19" s="14">
        <v>2339</v>
      </c>
      <c r="L19" s="14"/>
      <c r="M19" s="64"/>
      <c r="N19" s="14">
        <f t="shared" si="0"/>
        <v>1487.625</v>
      </c>
      <c r="O19" s="38">
        <v>8</v>
      </c>
      <c r="P19" s="14">
        <v>22178</v>
      </c>
      <c r="Q19" s="14"/>
      <c r="R19" s="14">
        <v>4796</v>
      </c>
      <c r="S19" s="14"/>
      <c r="T19" s="64"/>
      <c r="U19" s="75">
        <v>885</v>
      </c>
      <c r="V19" s="14">
        <f t="shared" si="1"/>
        <v>2772.25</v>
      </c>
      <c r="W19" s="75">
        <f t="shared" si="2"/>
        <v>23063</v>
      </c>
      <c r="X19" s="75">
        <v>169</v>
      </c>
      <c r="Y19" s="76">
        <f t="shared" si="3"/>
        <v>4965</v>
      </c>
    </row>
    <row r="20" spans="1:25" ht="12.75">
      <c r="A20" s="72">
        <v>7</v>
      </c>
      <c r="B20" s="72">
        <v>5</v>
      </c>
      <c r="C20" s="4" t="s">
        <v>83</v>
      </c>
      <c r="D20" s="4" t="s">
        <v>86</v>
      </c>
      <c r="E20" s="15" t="s">
        <v>47</v>
      </c>
      <c r="F20" s="15" t="s">
        <v>42</v>
      </c>
      <c r="G20" s="37">
        <v>2</v>
      </c>
      <c r="H20" s="37">
        <v>6</v>
      </c>
      <c r="I20" s="24">
        <v>8535</v>
      </c>
      <c r="J20" s="24">
        <v>12414</v>
      </c>
      <c r="K20" s="14">
        <v>1694</v>
      </c>
      <c r="L20" s="14">
        <v>2490</v>
      </c>
      <c r="M20" s="64">
        <f>(I20/J20*100)-100</f>
        <v>-31.24697921701305</v>
      </c>
      <c r="N20" s="14">
        <f t="shared" si="0"/>
        <v>1422.5</v>
      </c>
      <c r="O20" s="37">
        <v>6</v>
      </c>
      <c r="P20" s="14">
        <v>16073</v>
      </c>
      <c r="Q20" s="14">
        <v>17399</v>
      </c>
      <c r="R20" s="14">
        <v>3549</v>
      </c>
      <c r="S20" s="14">
        <v>3903</v>
      </c>
      <c r="T20" s="64">
        <f>(P20/Q20*100)-100</f>
        <v>-7.621127651014419</v>
      </c>
      <c r="U20" s="75">
        <v>18990</v>
      </c>
      <c r="V20" s="14">
        <f t="shared" si="1"/>
        <v>2678.8333333333335</v>
      </c>
      <c r="W20" s="75">
        <f t="shared" si="2"/>
        <v>35063</v>
      </c>
      <c r="X20" s="75">
        <v>4377</v>
      </c>
      <c r="Y20" s="76">
        <f t="shared" si="3"/>
        <v>7926</v>
      </c>
    </row>
    <row r="21" spans="1:25" ht="12.75">
      <c r="A21" s="72">
        <v>8</v>
      </c>
      <c r="B21" s="72">
        <v>7</v>
      </c>
      <c r="C21" s="4" t="s">
        <v>75</v>
      </c>
      <c r="D21" s="4" t="s">
        <v>76</v>
      </c>
      <c r="E21" s="15" t="s">
        <v>56</v>
      </c>
      <c r="F21" s="15" t="s">
        <v>42</v>
      </c>
      <c r="G21" s="37">
        <v>3</v>
      </c>
      <c r="H21" s="37">
        <v>6</v>
      </c>
      <c r="I21" s="14">
        <v>7553</v>
      </c>
      <c r="J21" s="14">
        <v>9171</v>
      </c>
      <c r="K21" s="14">
        <v>1489</v>
      </c>
      <c r="L21" s="14">
        <v>1793</v>
      </c>
      <c r="M21" s="64">
        <f>(I21/J21*100)-100</f>
        <v>-17.64256896739724</v>
      </c>
      <c r="N21" s="14">
        <f t="shared" si="0"/>
        <v>1258.8333333333333</v>
      </c>
      <c r="O21" s="73">
        <v>6</v>
      </c>
      <c r="P21" s="14">
        <v>13467</v>
      </c>
      <c r="Q21" s="14">
        <v>12476</v>
      </c>
      <c r="R21" s="14">
        <v>2866</v>
      </c>
      <c r="S21" s="14">
        <v>2677</v>
      </c>
      <c r="T21" s="64">
        <f>(P21/Q21*100)-100</f>
        <v>7.9432510420006395</v>
      </c>
      <c r="U21" s="75">
        <v>31919</v>
      </c>
      <c r="V21" s="14">
        <f t="shared" si="1"/>
        <v>2244.5</v>
      </c>
      <c r="W21" s="75">
        <f t="shared" si="2"/>
        <v>45386</v>
      </c>
      <c r="X21" s="75">
        <v>7056</v>
      </c>
      <c r="Y21" s="76">
        <f t="shared" si="3"/>
        <v>9922</v>
      </c>
    </row>
    <row r="22" spans="1:25" ht="12.75">
      <c r="A22" s="72">
        <v>9</v>
      </c>
      <c r="B22" s="72">
        <v>6</v>
      </c>
      <c r="C22" s="4" t="s">
        <v>52</v>
      </c>
      <c r="D22" s="4" t="s">
        <v>53</v>
      </c>
      <c r="E22" s="15" t="s">
        <v>55</v>
      </c>
      <c r="F22" s="15" t="s">
        <v>54</v>
      </c>
      <c r="G22" s="37">
        <v>11</v>
      </c>
      <c r="H22" s="37">
        <v>19</v>
      </c>
      <c r="I22" s="24">
        <v>6838</v>
      </c>
      <c r="J22" s="24">
        <v>10185</v>
      </c>
      <c r="K22" s="24">
        <v>1558</v>
      </c>
      <c r="L22" s="24">
        <v>2426</v>
      </c>
      <c r="M22" s="64">
        <f>(I22/J22*100)-100</f>
        <v>-32.86205203730978</v>
      </c>
      <c r="N22" s="14">
        <f t="shared" si="0"/>
        <v>359.89473684210526</v>
      </c>
      <c r="O22" s="73">
        <v>19</v>
      </c>
      <c r="P22" s="14">
        <v>13329</v>
      </c>
      <c r="Q22" s="14">
        <v>10929</v>
      </c>
      <c r="R22" s="14">
        <v>2960</v>
      </c>
      <c r="S22" s="14">
        <v>2602</v>
      </c>
      <c r="T22" s="64">
        <f>(P22/Q22*100)-100</f>
        <v>21.959923140268998</v>
      </c>
      <c r="U22" s="75">
        <v>918077</v>
      </c>
      <c r="V22" s="14">
        <f t="shared" si="1"/>
        <v>701.5263157894736</v>
      </c>
      <c r="W22" s="75">
        <f t="shared" si="2"/>
        <v>931406</v>
      </c>
      <c r="X22" s="75">
        <v>191641</v>
      </c>
      <c r="Y22" s="76">
        <f t="shared" si="3"/>
        <v>194601</v>
      </c>
    </row>
    <row r="23" spans="1:25" ht="12.75">
      <c r="A23" s="72">
        <v>10</v>
      </c>
      <c r="B23" s="72" t="s">
        <v>51</v>
      </c>
      <c r="C23" s="4" t="s">
        <v>91</v>
      </c>
      <c r="D23" s="4" t="s">
        <v>92</v>
      </c>
      <c r="E23" s="15" t="s">
        <v>56</v>
      </c>
      <c r="F23" s="15" t="s">
        <v>57</v>
      </c>
      <c r="G23" s="37">
        <v>1</v>
      </c>
      <c r="H23" s="37">
        <v>4</v>
      </c>
      <c r="I23" s="24">
        <v>4219</v>
      </c>
      <c r="J23" s="24"/>
      <c r="K23" s="24">
        <v>892</v>
      </c>
      <c r="L23" s="24"/>
      <c r="M23" s="64"/>
      <c r="N23" s="14">
        <f t="shared" si="0"/>
        <v>1054.75</v>
      </c>
      <c r="O23" s="73">
        <v>4</v>
      </c>
      <c r="P23" s="22">
        <v>8625</v>
      </c>
      <c r="Q23" s="22"/>
      <c r="R23" s="22">
        <v>1931</v>
      </c>
      <c r="S23" s="22"/>
      <c r="T23" s="64"/>
      <c r="U23" s="75"/>
      <c r="V23" s="14">
        <f t="shared" si="1"/>
        <v>2156.25</v>
      </c>
      <c r="W23" s="75">
        <f t="shared" si="2"/>
        <v>8625</v>
      </c>
      <c r="X23" s="77"/>
      <c r="Y23" s="76">
        <f t="shared" si="3"/>
        <v>1931</v>
      </c>
    </row>
    <row r="24" spans="1:25" ht="12.75">
      <c r="A24" s="72">
        <v>11</v>
      </c>
      <c r="B24" s="72">
        <v>8</v>
      </c>
      <c r="C24" s="4" t="s">
        <v>72</v>
      </c>
      <c r="D24" s="4" t="s">
        <v>73</v>
      </c>
      <c r="E24" s="15" t="s">
        <v>74</v>
      </c>
      <c r="F24" s="15" t="s">
        <v>42</v>
      </c>
      <c r="G24" s="37">
        <v>4</v>
      </c>
      <c r="H24" s="37">
        <v>8</v>
      </c>
      <c r="I24" s="24">
        <v>4974</v>
      </c>
      <c r="J24" s="24">
        <v>7147</v>
      </c>
      <c r="K24" s="96">
        <v>1240</v>
      </c>
      <c r="L24" s="96">
        <v>1426</v>
      </c>
      <c r="M24" s="64">
        <f aca="true" t="shared" si="4" ref="M24:M32">(I24/J24*100)-100</f>
        <v>-30.404365468028544</v>
      </c>
      <c r="N24" s="14">
        <f t="shared" si="0"/>
        <v>621.75</v>
      </c>
      <c r="O24" s="38">
        <v>8</v>
      </c>
      <c r="P24" s="14">
        <v>7888</v>
      </c>
      <c r="Q24" s="14">
        <v>9991</v>
      </c>
      <c r="R24" s="14">
        <v>1951</v>
      </c>
      <c r="S24" s="14">
        <v>2192</v>
      </c>
      <c r="T24" s="64">
        <f aca="true" t="shared" si="5" ref="T24:T32">(P24/Q24*100)-100</f>
        <v>-21.048944049644675</v>
      </c>
      <c r="U24" s="75">
        <v>43283</v>
      </c>
      <c r="V24" s="14">
        <f t="shared" si="1"/>
        <v>986</v>
      </c>
      <c r="W24" s="75">
        <f t="shared" si="2"/>
        <v>51171</v>
      </c>
      <c r="X24" s="77">
        <v>9681</v>
      </c>
      <c r="Y24" s="76">
        <f t="shared" si="3"/>
        <v>11632</v>
      </c>
    </row>
    <row r="25" spans="1:25" ht="12.75" customHeight="1">
      <c r="A25" s="51">
        <v>12</v>
      </c>
      <c r="B25" s="72">
        <v>10</v>
      </c>
      <c r="C25" s="4" t="s">
        <v>65</v>
      </c>
      <c r="D25" s="4" t="s">
        <v>66</v>
      </c>
      <c r="E25" s="15" t="s">
        <v>49</v>
      </c>
      <c r="F25" s="15" t="s">
        <v>45</v>
      </c>
      <c r="G25" s="37">
        <v>6</v>
      </c>
      <c r="H25" s="37">
        <v>11</v>
      </c>
      <c r="I25" s="24">
        <v>3025</v>
      </c>
      <c r="J25" s="24">
        <v>5310</v>
      </c>
      <c r="K25" s="96">
        <v>645</v>
      </c>
      <c r="L25" s="96">
        <v>1124</v>
      </c>
      <c r="M25" s="64">
        <f t="shared" si="4"/>
        <v>-43.03201506591338</v>
      </c>
      <c r="N25" s="14">
        <f t="shared" si="0"/>
        <v>275</v>
      </c>
      <c r="O25" s="38">
        <v>11</v>
      </c>
      <c r="P25" s="14">
        <v>6987</v>
      </c>
      <c r="Q25" s="14">
        <v>7315</v>
      </c>
      <c r="R25" s="24">
        <v>1581</v>
      </c>
      <c r="S25" s="24">
        <v>1649</v>
      </c>
      <c r="T25" s="64">
        <f t="shared" si="5"/>
        <v>-4.4839371155160705</v>
      </c>
      <c r="U25" s="77">
        <v>43495</v>
      </c>
      <c r="V25" s="14">
        <f t="shared" si="1"/>
        <v>635.1818181818181</v>
      </c>
      <c r="W25" s="75">
        <f t="shared" si="2"/>
        <v>50482</v>
      </c>
      <c r="X25" s="75">
        <v>10142</v>
      </c>
      <c r="Y25" s="76">
        <f t="shared" si="3"/>
        <v>11723</v>
      </c>
    </row>
    <row r="26" spans="1:25" ht="12.75" customHeight="1">
      <c r="A26" s="72">
        <v>13</v>
      </c>
      <c r="B26" s="72">
        <v>9</v>
      </c>
      <c r="C26" s="4" t="s">
        <v>61</v>
      </c>
      <c r="D26" s="4" t="s">
        <v>62</v>
      </c>
      <c r="E26" s="15" t="s">
        <v>55</v>
      </c>
      <c r="F26" s="15" t="s">
        <v>54</v>
      </c>
      <c r="G26" s="37">
        <v>6</v>
      </c>
      <c r="H26" s="37">
        <v>8</v>
      </c>
      <c r="I26" s="14">
        <v>4001</v>
      </c>
      <c r="J26" s="14">
        <v>5838</v>
      </c>
      <c r="K26" s="22">
        <v>817</v>
      </c>
      <c r="L26" s="22">
        <v>1163</v>
      </c>
      <c r="M26" s="64">
        <f t="shared" si="4"/>
        <v>-31.466255566974993</v>
      </c>
      <c r="N26" s="14">
        <f t="shared" si="0"/>
        <v>500.125</v>
      </c>
      <c r="O26" s="37">
        <v>8</v>
      </c>
      <c r="P26" s="22">
        <v>6308</v>
      </c>
      <c r="Q26" s="22">
        <v>7833</v>
      </c>
      <c r="R26" s="22">
        <v>1368</v>
      </c>
      <c r="S26" s="22">
        <v>1651</v>
      </c>
      <c r="T26" s="64">
        <f t="shared" si="5"/>
        <v>-19.46891357079025</v>
      </c>
      <c r="U26" s="77">
        <v>100934</v>
      </c>
      <c r="V26" s="14">
        <f t="shared" si="1"/>
        <v>788.5</v>
      </c>
      <c r="W26" s="75">
        <f t="shared" si="2"/>
        <v>107242</v>
      </c>
      <c r="X26" s="75">
        <v>22682</v>
      </c>
      <c r="Y26" s="76">
        <f t="shared" si="3"/>
        <v>24050</v>
      </c>
    </row>
    <row r="27" spans="1:25" ht="12.75">
      <c r="A27" s="72">
        <v>14</v>
      </c>
      <c r="B27" s="72">
        <v>11</v>
      </c>
      <c r="C27" s="4" t="s">
        <v>67</v>
      </c>
      <c r="D27" s="4" t="s">
        <v>67</v>
      </c>
      <c r="E27" s="15" t="s">
        <v>68</v>
      </c>
      <c r="F27" s="15" t="s">
        <v>57</v>
      </c>
      <c r="G27" s="37">
        <v>5</v>
      </c>
      <c r="H27" s="37">
        <v>10</v>
      </c>
      <c r="I27" s="24">
        <v>2054</v>
      </c>
      <c r="J27" s="24">
        <v>3800</v>
      </c>
      <c r="K27" s="14">
        <v>430</v>
      </c>
      <c r="L27" s="14">
        <v>751</v>
      </c>
      <c r="M27" s="64">
        <f t="shared" si="4"/>
        <v>-45.94736842105264</v>
      </c>
      <c r="N27" s="14">
        <f t="shared" si="0"/>
        <v>205.4</v>
      </c>
      <c r="O27" s="73">
        <v>10</v>
      </c>
      <c r="P27" s="14">
        <v>3770</v>
      </c>
      <c r="Q27" s="14">
        <v>5806</v>
      </c>
      <c r="R27" s="14">
        <v>797</v>
      </c>
      <c r="S27" s="14">
        <v>1228</v>
      </c>
      <c r="T27" s="64">
        <f t="shared" si="5"/>
        <v>-35.06717189114708</v>
      </c>
      <c r="U27" s="75">
        <v>34177</v>
      </c>
      <c r="V27" s="14">
        <f t="shared" si="1"/>
        <v>377</v>
      </c>
      <c r="W27" s="75">
        <f t="shared" si="2"/>
        <v>37947</v>
      </c>
      <c r="X27" s="77">
        <v>7878</v>
      </c>
      <c r="Y27" s="76">
        <f t="shared" si="3"/>
        <v>8675</v>
      </c>
    </row>
    <row r="28" spans="1:25" ht="12.75">
      <c r="A28" s="72">
        <v>15</v>
      </c>
      <c r="B28" s="51">
        <v>12</v>
      </c>
      <c r="C28" s="4" t="s">
        <v>58</v>
      </c>
      <c r="D28" s="4" t="s">
        <v>59</v>
      </c>
      <c r="E28" s="15" t="s">
        <v>47</v>
      </c>
      <c r="F28" s="15" t="s">
        <v>42</v>
      </c>
      <c r="G28" s="37">
        <v>8</v>
      </c>
      <c r="H28" s="37">
        <v>8</v>
      </c>
      <c r="I28" s="24">
        <v>2033</v>
      </c>
      <c r="J28" s="24">
        <v>2477</v>
      </c>
      <c r="K28" s="95">
        <v>396</v>
      </c>
      <c r="L28" s="95">
        <v>502</v>
      </c>
      <c r="M28" s="64">
        <f t="shared" si="4"/>
        <v>-17.924909164311657</v>
      </c>
      <c r="N28" s="14">
        <f t="shared" si="0"/>
        <v>254.125</v>
      </c>
      <c r="O28" s="73">
        <v>8</v>
      </c>
      <c r="P28" s="22">
        <v>3590</v>
      </c>
      <c r="Q28" s="22">
        <v>3090</v>
      </c>
      <c r="R28" s="22">
        <v>726</v>
      </c>
      <c r="S28" s="22">
        <v>651</v>
      </c>
      <c r="T28" s="64">
        <f t="shared" si="5"/>
        <v>16.18122977346279</v>
      </c>
      <c r="U28" s="75">
        <v>83319</v>
      </c>
      <c r="V28" s="14">
        <f t="shared" si="1"/>
        <v>448.75</v>
      </c>
      <c r="W28" s="75">
        <f t="shared" si="2"/>
        <v>86909</v>
      </c>
      <c r="X28" s="77">
        <v>19076</v>
      </c>
      <c r="Y28" s="76">
        <f t="shared" si="3"/>
        <v>19802</v>
      </c>
    </row>
    <row r="29" spans="1:25" ht="12.75">
      <c r="A29" s="72">
        <v>16</v>
      </c>
      <c r="B29" s="72">
        <v>13</v>
      </c>
      <c r="C29" s="4" t="s">
        <v>77</v>
      </c>
      <c r="D29" s="4" t="s">
        <v>78</v>
      </c>
      <c r="E29" s="15" t="s">
        <v>56</v>
      </c>
      <c r="F29" s="15" t="s">
        <v>57</v>
      </c>
      <c r="G29" s="37">
        <v>3</v>
      </c>
      <c r="H29" s="37">
        <v>4</v>
      </c>
      <c r="I29" s="89">
        <v>1689</v>
      </c>
      <c r="J29" s="89">
        <v>2402</v>
      </c>
      <c r="K29" s="97">
        <v>348</v>
      </c>
      <c r="L29" s="97">
        <v>478</v>
      </c>
      <c r="M29" s="64">
        <f t="shared" si="4"/>
        <v>-29.68359700249792</v>
      </c>
      <c r="N29" s="14">
        <f t="shared" si="0"/>
        <v>422.25</v>
      </c>
      <c r="O29" s="73">
        <v>4</v>
      </c>
      <c r="P29" s="14">
        <v>3485</v>
      </c>
      <c r="Q29" s="14">
        <v>3483</v>
      </c>
      <c r="R29" s="14">
        <v>797</v>
      </c>
      <c r="S29" s="14">
        <v>783</v>
      </c>
      <c r="T29" s="64">
        <f t="shared" si="5"/>
        <v>0.05742176284810796</v>
      </c>
      <c r="U29" s="75">
        <v>10150</v>
      </c>
      <c r="V29" s="14">
        <f t="shared" si="1"/>
        <v>871.25</v>
      </c>
      <c r="W29" s="75">
        <f t="shared" si="2"/>
        <v>13635</v>
      </c>
      <c r="X29" s="77">
        <v>2295</v>
      </c>
      <c r="Y29" s="76">
        <f t="shared" si="3"/>
        <v>3092</v>
      </c>
    </row>
    <row r="30" spans="1:25" ht="12.75">
      <c r="A30" s="72">
        <v>17</v>
      </c>
      <c r="B30" s="72">
        <v>15</v>
      </c>
      <c r="C30" s="87" t="s">
        <v>63</v>
      </c>
      <c r="D30" s="87" t="s">
        <v>64</v>
      </c>
      <c r="E30" s="15" t="s">
        <v>56</v>
      </c>
      <c r="F30" s="15" t="s">
        <v>57</v>
      </c>
      <c r="G30" s="37">
        <v>6</v>
      </c>
      <c r="H30" s="37">
        <v>4</v>
      </c>
      <c r="I30" s="24">
        <v>1359</v>
      </c>
      <c r="J30" s="24">
        <v>1500</v>
      </c>
      <c r="K30" s="14">
        <v>331</v>
      </c>
      <c r="L30" s="14">
        <v>306</v>
      </c>
      <c r="M30" s="64">
        <f t="shared" si="4"/>
        <v>-9.399999999999991</v>
      </c>
      <c r="N30" s="14">
        <f t="shared" si="0"/>
        <v>339.75</v>
      </c>
      <c r="O30" s="37">
        <v>4</v>
      </c>
      <c r="P30" s="14">
        <v>2426</v>
      </c>
      <c r="Q30" s="14">
        <v>2296</v>
      </c>
      <c r="R30" s="14">
        <v>582</v>
      </c>
      <c r="S30" s="14">
        <v>511</v>
      </c>
      <c r="T30" s="64">
        <f t="shared" si="5"/>
        <v>5.662020905923342</v>
      </c>
      <c r="U30" s="94">
        <v>19135</v>
      </c>
      <c r="V30" s="14">
        <f t="shared" si="1"/>
        <v>606.5</v>
      </c>
      <c r="W30" s="75">
        <f t="shared" si="2"/>
        <v>21561</v>
      </c>
      <c r="X30" s="75">
        <v>4220</v>
      </c>
      <c r="Y30" s="76">
        <f t="shared" si="3"/>
        <v>4802</v>
      </c>
    </row>
    <row r="31" spans="1:25" ht="12.75">
      <c r="A31" s="72">
        <v>18</v>
      </c>
      <c r="B31" s="72">
        <v>16</v>
      </c>
      <c r="C31" s="4" t="s">
        <v>50</v>
      </c>
      <c r="D31" s="4" t="s">
        <v>50</v>
      </c>
      <c r="E31" s="15" t="s">
        <v>49</v>
      </c>
      <c r="F31" s="15" t="s">
        <v>45</v>
      </c>
      <c r="G31" s="37">
        <v>19</v>
      </c>
      <c r="H31" s="37">
        <v>21</v>
      </c>
      <c r="I31" s="24">
        <v>647</v>
      </c>
      <c r="J31" s="24">
        <v>988</v>
      </c>
      <c r="K31" s="24">
        <v>130</v>
      </c>
      <c r="L31" s="24">
        <v>206</v>
      </c>
      <c r="M31" s="64">
        <f t="shared" si="4"/>
        <v>-34.51417004048582</v>
      </c>
      <c r="N31" s="14">
        <f t="shared" si="0"/>
        <v>30.80952380952381</v>
      </c>
      <c r="O31" s="38">
        <v>21</v>
      </c>
      <c r="P31" s="14">
        <v>1695</v>
      </c>
      <c r="Q31" s="14">
        <v>1061</v>
      </c>
      <c r="R31" s="14">
        <v>367</v>
      </c>
      <c r="S31" s="14">
        <v>224</v>
      </c>
      <c r="T31" s="64">
        <f t="shared" si="5"/>
        <v>59.75494816211122</v>
      </c>
      <c r="U31" s="80">
        <v>371659</v>
      </c>
      <c r="V31" s="14">
        <f t="shared" si="1"/>
        <v>80.71428571428571</v>
      </c>
      <c r="W31" s="75">
        <f t="shared" si="2"/>
        <v>373354</v>
      </c>
      <c r="X31" s="75">
        <v>80660</v>
      </c>
      <c r="Y31" s="76">
        <f t="shared" si="3"/>
        <v>81027</v>
      </c>
    </row>
    <row r="32" spans="1:25" ht="12.75">
      <c r="A32" s="72">
        <v>19</v>
      </c>
      <c r="B32" s="72">
        <v>18</v>
      </c>
      <c r="C32" s="4" t="s">
        <v>69</v>
      </c>
      <c r="D32" s="4" t="s">
        <v>70</v>
      </c>
      <c r="E32" s="15" t="s">
        <v>56</v>
      </c>
      <c r="F32" s="15" t="s">
        <v>71</v>
      </c>
      <c r="G32" s="37">
        <v>4</v>
      </c>
      <c r="H32" s="37">
        <v>2</v>
      </c>
      <c r="I32" s="14">
        <v>24</v>
      </c>
      <c r="J32" s="14">
        <v>51</v>
      </c>
      <c r="K32" s="14">
        <v>6</v>
      </c>
      <c r="L32" s="14">
        <v>16</v>
      </c>
      <c r="M32" s="64">
        <f t="shared" si="4"/>
        <v>-52.94117647058824</v>
      </c>
      <c r="N32" s="14">
        <f t="shared" si="0"/>
        <v>12</v>
      </c>
      <c r="O32" s="38">
        <v>2</v>
      </c>
      <c r="P32" s="14">
        <v>60</v>
      </c>
      <c r="Q32" s="14">
        <v>69</v>
      </c>
      <c r="R32" s="14">
        <v>15</v>
      </c>
      <c r="S32" s="14">
        <v>22</v>
      </c>
      <c r="T32" s="64">
        <f t="shared" si="5"/>
        <v>-13.043478260869563</v>
      </c>
      <c r="U32" s="80">
        <v>1877</v>
      </c>
      <c r="V32" s="14">
        <f t="shared" si="1"/>
        <v>30</v>
      </c>
      <c r="W32" s="75">
        <f t="shared" si="2"/>
        <v>1937</v>
      </c>
      <c r="X32" s="75">
        <v>826</v>
      </c>
      <c r="Y32" s="76">
        <f t="shared" si="3"/>
        <v>841</v>
      </c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5"/>
      <c r="L33" s="95"/>
      <c r="M33" s="64"/>
      <c r="N33" s="14"/>
      <c r="O33" s="73"/>
      <c r="P33" s="22"/>
      <c r="Q33" s="22"/>
      <c r="R33" s="22"/>
      <c r="S33" s="22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178</v>
      </c>
      <c r="I34" s="31">
        <f>SUM(I14:I33)</f>
        <v>146322</v>
      </c>
      <c r="J34" s="31">
        <v>232940</v>
      </c>
      <c r="K34" s="31">
        <f>SUM(K14:K33)</f>
        <v>29274</v>
      </c>
      <c r="L34" s="31">
        <v>44683</v>
      </c>
      <c r="M34" s="68">
        <f>(I34/J34*100)-100</f>
        <v>-37.18468275092298</v>
      </c>
      <c r="N34" s="32">
        <f>I34/H34</f>
        <v>822.0337078651686</v>
      </c>
      <c r="O34" s="34">
        <f>SUM(O14:O33)</f>
        <v>178</v>
      </c>
      <c r="P34" s="31">
        <f>SUM(P14:P33)</f>
        <v>276115</v>
      </c>
      <c r="Q34" s="31">
        <v>348995</v>
      </c>
      <c r="R34" s="31">
        <f>SUM(R14:R33)</f>
        <v>59102</v>
      </c>
      <c r="S34" s="31">
        <v>70166</v>
      </c>
      <c r="T34" s="68">
        <f>(P34/Q34*100)-100</f>
        <v>-20.882820670783246</v>
      </c>
      <c r="U34" s="78">
        <f>SUM(U14:U33)</f>
        <v>2156277</v>
      </c>
      <c r="V34" s="32">
        <f>P34/O34</f>
        <v>1551.2078651685392</v>
      </c>
      <c r="W34" s="92">
        <f>SUM(U34,P34)</f>
        <v>2432392</v>
      </c>
      <c r="X34" s="79">
        <f>SUM(X14:X33)</f>
        <v>465731</v>
      </c>
      <c r="Y34" s="35">
        <f>SUM(Y14:Y33)</f>
        <v>524833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28 - Oct</v>
      </c>
      <c r="L4" s="20"/>
      <c r="M4" s="62" t="str">
        <f>'WEEKLY COMPETITIVE REPORT'!M4</f>
        <v>30 - Oct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27 - Oct</v>
      </c>
      <c r="L5" s="7"/>
      <c r="M5" s="63" t="str">
        <f>'WEEKLY COMPETITIVE REPORT'!M5</f>
        <v>02 -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40850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WINX CLUB</v>
      </c>
      <c r="D14" s="4" t="str">
        <f>'WEEKLY COMPETITIVE REPORT'!D14</f>
        <v>WINX CLUB</v>
      </c>
      <c r="E14" s="4" t="str">
        <f>'WEEKLY COMPETITIVE REPORT'!E14</f>
        <v>IND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15</v>
      </c>
      <c r="I14" s="14">
        <f>'WEEKLY COMPETITIVE REPORT'!I14/Y4</f>
        <v>32031.339031339034</v>
      </c>
      <c r="J14" s="14">
        <f>'WEEKLY COMPETITIVE REPORT'!J14/Y4</f>
        <v>64145.29914529915</v>
      </c>
      <c r="K14" s="22">
        <f>'WEEKLY COMPETITIVE REPORT'!K14</f>
        <v>4193</v>
      </c>
      <c r="L14" s="22">
        <f>'WEEKLY COMPETITIVE REPORT'!L14</f>
        <v>8579</v>
      </c>
      <c r="M14" s="64">
        <f>'WEEKLY COMPETITIVE REPORT'!M14</f>
        <v>-50.064401510104375</v>
      </c>
      <c r="N14" s="14">
        <f aca="true" t="shared" si="0" ref="N14:N20">I14/H14</f>
        <v>2135.422602089269</v>
      </c>
      <c r="O14" s="37">
        <f>'WEEKLY COMPETITIVE REPORT'!O14</f>
        <v>15</v>
      </c>
      <c r="P14" s="14">
        <f>'WEEKLY COMPETITIVE REPORT'!P14/Y4</f>
        <v>63987.17948717949</v>
      </c>
      <c r="Q14" s="14">
        <f>'WEEKLY COMPETITIVE REPORT'!Q14/Y4</f>
        <v>80824.78632478633</v>
      </c>
      <c r="R14" s="22">
        <f>'WEEKLY COMPETITIVE REPORT'!R14</f>
        <v>9009</v>
      </c>
      <c r="S14" s="22">
        <f>'WEEKLY COMPETITIVE REPORT'!S14</f>
        <v>11472</v>
      </c>
      <c r="T14" s="64">
        <f>'WEEKLY COMPETITIVE REPORT'!T14</f>
        <v>-20.83223179823402</v>
      </c>
      <c r="U14" s="14">
        <f>'WEEKLY COMPETITIVE REPORT'!U14/Y4</f>
        <v>84414.52991452992</v>
      </c>
      <c r="V14" s="14">
        <f aca="true" t="shared" si="1" ref="V14:V20">P14/O14</f>
        <v>4265.811965811966</v>
      </c>
      <c r="W14" s="25">
        <f aca="true" t="shared" si="2" ref="W14:W20">P14+U14</f>
        <v>148401.7094017094</v>
      </c>
      <c r="X14" s="22">
        <f>'WEEKLY COMPETITIVE REPORT'!X14</f>
        <v>12254</v>
      </c>
      <c r="Y14" s="56">
        <f>'WEEKLY COMPETITIVE REPORT'!Y14</f>
        <v>21263</v>
      </c>
    </row>
    <row r="15" spans="1:25" ht="12.75">
      <c r="A15" s="50">
        <v>2</v>
      </c>
      <c r="B15" s="4">
        <f>'WEEKLY COMPETITIVE REPORT'!B15</f>
        <v>3</v>
      </c>
      <c r="C15" s="4" t="str">
        <f>'WEEKLY COMPETITIVE REPORT'!C15</f>
        <v>THREE MUSKETEERS 3D</v>
      </c>
      <c r="D15" s="4" t="str">
        <f>'WEEKLY COMPETITIVE REPORT'!D15</f>
        <v>TRIJE MUŠKETIRJI 3D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12</v>
      </c>
      <c r="I15" s="14">
        <f>'WEEKLY COMPETITIVE REPORT'!I15/Y4</f>
        <v>31584.045584045587</v>
      </c>
      <c r="J15" s="14">
        <f>'WEEKLY COMPETITIVE REPORT'!J15/Y4</f>
        <v>31907.40740740741</v>
      </c>
      <c r="K15" s="22">
        <f>'WEEKLY COMPETITIVE REPORT'!K15</f>
        <v>4016</v>
      </c>
      <c r="L15" s="22">
        <f>'WEEKLY COMPETITIVE REPORT'!L15</f>
        <v>3964</v>
      </c>
      <c r="M15" s="64">
        <f>'WEEKLY COMPETITIVE REPORT'!M15</f>
        <v>-1.0134380999151773</v>
      </c>
      <c r="N15" s="14">
        <f t="shared" si="0"/>
        <v>2632.0037986704656</v>
      </c>
      <c r="O15" s="37">
        <f>'WEEKLY COMPETITIVE REPORT'!O15</f>
        <v>12</v>
      </c>
      <c r="P15" s="14">
        <f>'WEEKLY COMPETITIVE REPORT'!P15/Y4</f>
        <v>56763.53276353277</v>
      </c>
      <c r="Q15" s="14">
        <f>'WEEKLY COMPETITIVE REPORT'!Q15/Y4</f>
        <v>41941.59544159545</v>
      </c>
      <c r="R15" s="22">
        <f>'WEEKLY COMPETITIVE REPORT'!R15</f>
        <v>7668</v>
      </c>
      <c r="S15" s="22">
        <f>'WEEKLY COMPETITIVE REPORT'!S15</f>
        <v>5652</v>
      </c>
      <c r="T15" s="64">
        <f>'WEEKLY COMPETITIVE REPORT'!T15</f>
        <v>35.339469483408635</v>
      </c>
      <c r="U15" s="14">
        <f>'WEEKLY COMPETITIVE REPORT'!U15/Y4</f>
        <v>43853.27635327636</v>
      </c>
      <c r="V15" s="14">
        <f t="shared" si="1"/>
        <v>4730.294396961064</v>
      </c>
      <c r="W15" s="25">
        <f t="shared" si="2"/>
        <v>100616.80911680913</v>
      </c>
      <c r="X15" s="22">
        <f>'WEEKLY COMPETITIVE REPORT'!X15</f>
        <v>5916</v>
      </c>
      <c r="Y15" s="56">
        <f>'WEEKLY COMPETITIVE REPORT'!Y15</f>
        <v>13584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JOHNNY ENGLISH 2</v>
      </c>
      <c r="D16" s="4" t="str">
        <f>'WEEKLY COMPETITIVE REPORT'!D16</f>
        <v>JOHNNY ENGLISH 2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7</v>
      </c>
      <c r="H16" s="37">
        <f>'WEEKLY COMPETITIVE REPORT'!H16</f>
        <v>19</v>
      </c>
      <c r="I16" s="14">
        <f>'WEEKLY COMPETITIVE REPORT'!I16/Y4</f>
        <v>22188.03418803419</v>
      </c>
      <c r="J16" s="14">
        <f>'WEEKLY COMPETITIVE REPORT'!J16/Y4</f>
        <v>33574.07407407407</v>
      </c>
      <c r="K16" s="22">
        <f>'WEEKLY COMPETITIVE REPORT'!K16</f>
        <v>3203</v>
      </c>
      <c r="L16" s="22">
        <f>'WEEKLY COMPETITIVE REPORT'!L16</f>
        <v>4803</v>
      </c>
      <c r="M16" s="64">
        <f>'WEEKLY COMPETITIVE REPORT'!M16</f>
        <v>-33.91319105604819</v>
      </c>
      <c r="N16" s="14">
        <f t="shared" si="0"/>
        <v>1167.791273054431</v>
      </c>
      <c r="O16" s="37">
        <f>'WEEKLY COMPETITIVE REPORT'!O16</f>
        <v>19</v>
      </c>
      <c r="P16" s="14">
        <f>'WEEKLY COMPETITIVE REPORT'!P16/Y4</f>
        <v>42448.71794871795</v>
      </c>
      <c r="Q16" s="14">
        <f>'WEEKLY COMPETITIVE REPORT'!Q16/Y4</f>
        <v>42576.92307692308</v>
      </c>
      <c r="R16" s="22">
        <f>'WEEKLY COMPETITIVE REPORT'!R16</f>
        <v>6600</v>
      </c>
      <c r="S16" s="22">
        <f>'WEEKLY COMPETITIVE REPORT'!S16</f>
        <v>6477</v>
      </c>
      <c r="T16" s="64">
        <f>'WEEKLY COMPETITIVE REPORT'!T16</f>
        <v>-0.30111412225232925</v>
      </c>
      <c r="U16" s="14">
        <f>'WEEKLY COMPETITIVE REPORT'!U16/Y4</f>
        <v>521683.7606837607</v>
      </c>
      <c r="V16" s="14">
        <f t="shared" si="1"/>
        <v>2234.143049932524</v>
      </c>
      <c r="W16" s="25">
        <f t="shared" si="2"/>
        <v>564132.4786324786</v>
      </c>
      <c r="X16" s="22">
        <f>'WEEKLY COMPETITIVE REPORT'!X16</f>
        <v>81909</v>
      </c>
      <c r="Y16" s="56">
        <f>'WEEKLY COMPETITIVE REPORT'!Y16</f>
        <v>88509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FOOTLOOSE</v>
      </c>
      <c r="D17" s="4" t="str">
        <f>'WEEKLY COMPETITIVE REPORT'!D17</f>
        <v>FOOTLOOSE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7</v>
      </c>
      <c r="I17" s="14">
        <f>'WEEKLY COMPETITIVE REPORT'!I17/Y4</f>
        <v>21014.245014245014</v>
      </c>
      <c r="J17" s="14">
        <f>'WEEKLY COMPETITIVE REPORT'!J17/Y4</f>
        <v>0</v>
      </c>
      <c r="K17" s="22">
        <f>'WEEKLY COMPETITIVE REPORT'!K17</f>
        <v>3014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3002.035002035002</v>
      </c>
      <c r="O17" s="37">
        <f>'WEEKLY COMPETITIVE REPORT'!O17</f>
        <v>7</v>
      </c>
      <c r="P17" s="14">
        <f>'WEEKLY COMPETITIVE REPORT'!P17/Y4</f>
        <v>40642.45014245014</v>
      </c>
      <c r="Q17" s="14">
        <f>'WEEKLY COMPETITIVE REPORT'!Q17/Y4</f>
        <v>0</v>
      </c>
      <c r="R17" s="22">
        <f>'WEEKLY COMPETITIVE REPORT'!R17</f>
        <v>6420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980.0569800569801</v>
      </c>
      <c r="V17" s="14">
        <f t="shared" si="1"/>
        <v>5806.064306064306</v>
      </c>
      <c r="W17" s="25">
        <f t="shared" si="2"/>
        <v>41622.50712250712</v>
      </c>
      <c r="X17" s="22">
        <f>'WEEKLY COMPETITIVE REPORT'!X17</f>
        <v>146</v>
      </c>
      <c r="Y17" s="56">
        <f>'WEEKLY COMPETITIVE REPORT'!Y17</f>
        <v>6566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PARANORMAL ACTIVITY 3</v>
      </c>
      <c r="D18" s="4" t="str">
        <f>'WEEKLY COMPETITIVE REPORT'!D18</f>
        <v>PARANORMALNO 3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6</v>
      </c>
      <c r="I18" s="14">
        <f>'WEEKLY COMPETITIVE REPORT'!I18/Y4</f>
        <v>17783.475783475784</v>
      </c>
      <c r="J18" s="14">
        <f>'WEEKLY COMPETITIVE REPORT'!J18/Y4</f>
        <v>21668.09116809117</v>
      </c>
      <c r="K18" s="22">
        <f>'WEEKLY COMPETITIVE REPORT'!K18</f>
        <v>2533</v>
      </c>
      <c r="L18" s="22">
        <f>'WEEKLY COMPETITIVE REPORT'!L18</f>
        <v>3100</v>
      </c>
      <c r="M18" s="64">
        <f>'WEEKLY COMPETITIVE REPORT'!M18</f>
        <v>-17.92781539675235</v>
      </c>
      <c r="N18" s="14">
        <f t="shared" si="0"/>
        <v>2963.9126305792975</v>
      </c>
      <c r="O18" s="37">
        <f>'WEEKLY COMPETITIVE REPORT'!O18</f>
        <v>6</v>
      </c>
      <c r="P18" s="14">
        <f>'WEEKLY COMPETITIVE REPORT'!P18/Y4</f>
        <v>32958.68945868946</v>
      </c>
      <c r="Q18" s="14">
        <f>'WEEKLY COMPETITIVE REPORT'!Q18/Y4</f>
        <v>30517.09401709402</v>
      </c>
      <c r="R18" s="22">
        <f>'WEEKLY COMPETITIVE REPORT'!R18</f>
        <v>5119</v>
      </c>
      <c r="S18" s="22">
        <f>'WEEKLY COMPETITIVE REPORT'!S18</f>
        <v>4803</v>
      </c>
      <c r="T18" s="64">
        <f>'WEEKLY COMPETITIVE REPORT'!T18</f>
        <v>8.000746860850484</v>
      </c>
      <c r="U18" s="14">
        <f>'WEEKLY COMPETITIVE REPORT'!U18/Y4</f>
        <v>30517.09401709402</v>
      </c>
      <c r="V18" s="14">
        <f t="shared" si="1"/>
        <v>5493.114909781577</v>
      </c>
      <c r="W18" s="25">
        <f t="shared" si="2"/>
        <v>63475.78347578348</v>
      </c>
      <c r="X18" s="22">
        <f>'WEEKLY COMPETITIVE REPORT'!X18</f>
        <v>4803</v>
      </c>
      <c r="Y18" s="56">
        <f>'WEEKLY COMPETITIVE REPORT'!Y18</f>
        <v>9922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REAL STEEL</v>
      </c>
      <c r="D19" s="4" t="str">
        <f>'WEEKLY COMPETITIVE REPORT'!D19</f>
        <v>JEKLENA MOČ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1</v>
      </c>
      <c r="H19" s="37">
        <f>'WEEKLY COMPETITIVE REPORT'!H19</f>
        <v>8</v>
      </c>
      <c r="I19" s="14">
        <f>'WEEKLY COMPETITIVE REPORT'!I19/Y4</f>
        <v>16952.991452991453</v>
      </c>
      <c r="J19" s="14">
        <f>'WEEKLY COMPETITIVE REPORT'!J19/Y4</f>
        <v>0</v>
      </c>
      <c r="K19" s="22">
        <f>'WEEKLY COMPETITIVE REPORT'!K19</f>
        <v>2339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2119.1239316239316</v>
      </c>
      <c r="O19" s="37">
        <f>'WEEKLY COMPETITIVE REPORT'!O19</f>
        <v>8</v>
      </c>
      <c r="P19" s="14">
        <f>'WEEKLY COMPETITIVE REPORT'!P19/Y4</f>
        <v>31592.592592592595</v>
      </c>
      <c r="Q19" s="14">
        <f>'WEEKLY COMPETITIVE REPORT'!Q19/Y4</f>
        <v>0</v>
      </c>
      <c r="R19" s="22">
        <f>'WEEKLY COMPETITIVE REPORT'!R19</f>
        <v>4796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1260.6837606837607</v>
      </c>
      <c r="V19" s="14">
        <f t="shared" si="1"/>
        <v>3949.0740740740744</v>
      </c>
      <c r="W19" s="25">
        <f t="shared" si="2"/>
        <v>32853.27635327636</v>
      </c>
      <c r="X19" s="22">
        <f>'WEEKLY COMPETITIVE REPORT'!X19</f>
        <v>169</v>
      </c>
      <c r="Y19" s="56">
        <f>'WEEKLY COMPETITIVE REPORT'!Y19</f>
        <v>4965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CONTAGION</v>
      </c>
      <c r="D20" s="4" t="str">
        <f>'WEEKLY COMPETITIVE REPORT'!D20</f>
        <v>KUŽNA NEVARNOST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2</v>
      </c>
      <c r="H20" s="37">
        <f>'WEEKLY COMPETITIVE REPORT'!H20</f>
        <v>6</v>
      </c>
      <c r="I20" s="14">
        <f>'WEEKLY COMPETITIVE REPORT'!I20/Y4</f>
        <v>12158.119658119658</v>
      </c>
      <c r="J20" s="14">
        <f>'WEEKLY COMPETITIVE REPORT'!J20/Y4</f>
        <v>17683.760683760684</v>
      </c>
      <c r="K20" s="22">
        <f>'WEEKLY COMPETITIVE REPORT'!K20</f>
        <v>1694</v>
      </c>
      <c r="L20" s="22">
        <f>'WEEKLY COMPETITIVE REPORT'!L20</f>
        <v>2490</v>
      </c>
      <c r="M20" s="64">
        <f>'WEEKLY COMPETITIVE REPORT'!M20</f>
        <v>-31.24697921701305</v>
      </c>
      <c r="N20" s="14">
        <f t="shared" si="0"/>
        <v>2026.3532763532764</v>
      </c>
      <c r="O20" s="37">
        <f>'WEEKLY COMPETITIVE REPORT'!O20</f>
        <v>6</v>
      </c>
      <c r="P20" s="14">
        <f>'WEEKLY COMPETITIVE REPORT'!P20/Y4</f>
        <v>22896.011396011396</v>
      </c>
      <c r="Q20" s="14">
        <f>'WEEKLY COMPETITIVE REPORT'!Q20/Y4</f>
        <v>24784.900284900286</v>
      </c>
      <c r="R20" s="22">
        <f>'WEEKLY COMPETITIVE REPORT'!R20</f>
        <v>3549</v>
      </c>
      <c r="S20" s="22">
        <f>'WEEKLY COMPETITIVE REPORT'!S20</f>
        <v>3903</v>
      </c>
      <c r="T20" s="64">
        <f>'WEEKLY COMPETITIVE REPORT'!T20</f>
        <v>-7.621127651014419</v>
      </c>
      <c r="U20" s="14">
        <f>'WEEKLY COMPETITIVE REPORT'!U20/Y4</f>
        <v>27051.282051282054</v>
      </c>
      <c r="V20" s="14">
        <f t="shared" si="1"/>
        <v>3816.001899335233</v>
      </c>
      <c r="W20" s="25">
        <f t="shared" si="2"/>
        <v>49947.29344729345</v>
      </c>
      <c r="X20" s="22">
        <f>'WEEKLY COMPETITIVE REPORT'!X20</f>
        <v>4377</v>
      </c>
      <c r="Y20" s="56">
        <f>'WEEKLY COMPETITIVE REPORT'!Y20</f>
        <v>7926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KILLER ELITE</v>
      </c>
      <c r="D21" s="4" t="str">
        <f>'WEEKLY COMPETITIVE REPORT'!D21</f>
        <v>MORILSKA ELITA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3</v>
      </c>
      <c r="H21" s="37">
        <f>'WEEKLY COMPETITIVE REPORT'!H21</f>
        <v>6</v>
      </c>
      <c r="I21" s="14">
        <f>'WEEKLY COMPETITIVE REPORT'!I21/Y4</f>
        <v>10759.25925925926</v>
      </c>
      <c r="J21" s="14">
        <f>'WEEKLY COMPETITIVE REPORT'!J21/Y4</f>
        <v>13064.102564102564</v>
      </c>
      <c r="K21" s="22">
        <f>'WEEKLY COMPETITIVE REPORT'!K21</f>
        <v>1489</v>
      </c>
      <c r="L21" s="22">
        <f>'WEEKLY COMPETITIVE REPORT'!L21</f>
        <v>1793</v>
      </c>
      <c r="M21" s="64">
        <f>'WEEKLY COMPETITIVE REPORT'!M21</f>
        <v>-17.64256896739724</v>
      </c>
      <c r="N21" s="14">
        <f aca="true" t="shared" si="3" ref="N21:N33">I21/H21</f>
        <v>1793.20987654321</v>
      </c>
      <c r="O21" s="37">
        <f>'WEEKLY COMPETITIVE REPORT'!O21</f>
        <v>6</v>
      </c>
      <c r="P21" s="14">
        <f>'WEEKLY COMPETITIVE REPORT'!P21/Y4</f>
        <v>19183.760683760684</v>
      </c>
      <c r="Q21" s="14">
        <f>'WEEKLY COMPETITIVE REPORT'!Q21/Y4</f>
        <v>17772.079772079775</v>
      </c>
      <c r="R21" s="22">
        <f>'WEEKLY COMPETITIVE REPORT'!R21</f>
        <v>2866</v>
      </c>
      <c r="S21" s="22">
        <f>'WEEKLY COMPETITIVE REPORT'!S21</f>
        <v>2677</v>
      </c>
      <c r="T21" s="64">
        <f>'WEEKLY COMPETITIVE REPORT'!T21</f>
        <v>7.9432510420006395</v>
      </c>
      <c r="U21" s="14">
        <f>'WEEKLY COMPETITIVE REPORT'!U21/Y4</f>
        <v>45468.66096866097</v>
      </c>
      <c r="V21" s="14">
        <f aca="true" t="shared" si="4" ref="V21:V33">P21/O21</f>
        <v>3197.293447293447</v>
      </c>
      <c r="W21" s="25">
        <f aca="true" t="shared" si="5" ref="W21:W33">P21+U21</f>
        <v>64652.42165242166</v>
      </c>
      <c r="X21" s="22">
        <f>'WEEKLY COMPETITIVE REPORT'!X21</f>
        <v>7056</v>
      </c>
      <c r="Y21" s="56">
        <f>'WEEKLY COMPETITIVE REPORT'!Y21</f>
        <v>9922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THE SMURFS</v>
      </c>
      <c r="D22" s="4" t="str">
        <f>'WEEKLY COMPETITIVE REPORT'!D22</f>
        <v>SMRKCI 3D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11</v>
      </c>
      <c r="H22" s="37">
        <f>'WEEKLY COMPETITIVE REPORT'!H22</f>
        <v>19</v>
      </c>
      <c r="I22" s="14">
        <f>'WEEKLY COMPETITIVE REPORT'!I22/Y4</f>
        <v>9740.74074074074</v>
      </c>
      <c r="J22" s="14">
        <f>'WEEKLY COMPETITIVE REPORT'!J22/Y4</f>
        <v>14508.54700854701</v>
      </c>
      <c r="K22" s="22">
        <f>'WEEKLY COMPETITIVE REPORT'!K22</f>
        <v>1558</v>
      </c>
      <c r="L22" s="22">
        <f>'WEEKLY COMPETITIVE REPORT'!L22</f>
        <v>2426</v>
      </c>
      <c r="M22" s="64">
        <f>'WEEKLY COMPETITIVE REPORT'!M22</f>
        <v>-32.86205203730978</v>
      </c>
      <c r="N22" s="14">
        <f t="shared" si="3"/>
        <v>512.6705653021443</v>
      </c>
      <c r="O22" s="37">
        <f>'WEEKLY COMPETITIVE REPORT'!O22</f>
        <v>19</v>
      </c>
      <c r="P22" s="14">
        <f>'WEEKLY COMPETITIVE REPORT'!P22/Y4</f>
        <v>18987.17948717949</v>
      </c>
      <c r="Q22" s="14">
        <f>'WEEKLY COMPETITIVE REPORT'!Q22/Y4</f>
        <v>15568.37606837607</v>
      </c>
      <c r="R22" s="22">
        <f>'WEEKLY COMPETITIVE REPORT'!R22</f>
        <v>2960</v>
      </c>
      <c r="S22" s="22">
        <f>'WEEKLY COMPETITIVE REPORT'!S22</f>
        <v>2602</v>
      </c>
      <c r="T22" s="64">
        <f>'WEEKLY COMPETITIVE REPORT'!T22</f>
        <v>21.959923140268998</v>
      </c>
      <c r="U22" s="14">
        <f>'WEEKLY COMPETITIVE REPORT'!U22/Y4</f>
        <v>1307801.9943019943</v>
      </c>
      <c r="V22" s="14">
        <f t="shared" si="4"/>
        <v>999.3252361673415</v>
      </c>
      <c r="W22" s="25">
        <f t="shared" si="5"/>
        <v>1326789.1737891738</v>
      </c>
      <c r="X22" s="22">
        <f>'WEEKLY COMPETITIVE REPORT'!X22</f>
        <v>191641</v>
      </c>
      <c r="Y22" s="56">
        <f>'WEEKLY COMPETITIVE REPORT'!Y22</f>
        <v>194601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STVOR</v>
      </c>
      <c r="D23" s="4" t="str">
        <f>'WEEKLY COMPETITIVE REPORT'!D23</f>
        <v>THE THING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1</v>
      </c>
      <c r="H23" s="37">
        <f>'WEEKLY COMPETITIVE REPORT'!H23</f>
        <v>4</v>
      </c>
      <c r="I23" s="14">
        <f>'WEEKLY COMPETITIVE REPORT'!I23/Y4</f>
        <v>6009.97150997151</v>
      </c>
      <c r="J23" s="14">
        <f>'WEEKLY COMPETITIVE REPORT'!J23/Y4</f>
        <v>0</v>
      </c>
      <c r="K23" s="22">
        <f>'WEEKLY COMPETITIVE REPORT'!K23</f>
        <v>892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1502.4928774928776</v>
      </c>
      <c r="O23" s="37">
        <f>'WEEKLY COMPETITIVE REPORT'!O23</f>
        <v>4</v>
      </c>
      <c r="P23" s="14">
        <f>'WEEKLY COMPETITIVE REPORT'!P23/Y4</f>
        <v>12286.324786324787</v>
      </c>
      <c r="Q23" s="14">
        <f>'WEEKLY COMPETITIVE REPORT'!Q23/Y4</f>
        <v>0</v>
      </c>
      <c r="R23" s="22">
        <f>'WEEKLY COMPETITIVE REPORT'!R23</f>
        <v>1931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3071.5811965811968</v>
      </c>
      <c r="W23" s="25">
        <f t="shared" si="5"/>
        <v>12286.324786324787</v>
      </c>
      <c r="X23" s="22">
        <f>'WEEKLY COMPETITIVE REPORT'!X23</f>
        <v>0</v>
      </c>
      <c r="Y23" s="56">
        <f>'WEEKLY COMPETITIVE REPORT'!Y23</f>
        <v>1931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WHAT'S YOUR NUMBER</v>
      </c>
      <c r="D24" s="4" t="str">
        <f>'WEEKLY COMPETITIVE REPORT'!D24</f>
        <v>KATERI JE PRAVI?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4</v>
      </c>
      <c r="H24" s="37">
        <f>'WEEKLY COMPETITIVE REPORT'!H24</f>
        <v>8</v>
      </c>
      <c r="I24" s="14">
        <f>'WEEKLY COMPETITIVE REPORT'!I24/Y4</f>
        <v>7085.470085470086</v>
      </c>
      <c r="J24" s="14">
        <f>'WEEKLY COMPETITIVE REPORT'!J24/Y4</f>
        <v>10180.911680911682</v>
      </c>
      <c r="K24" s="22">
        <f>'WEEKLY COMPETITIVE REPORT'!K24</f>
        <v>1240</v>
      </c>
      <c r="L24" s="22">
        <f>'WEEKLY COMPETITIVE REPORT'!L24</f>
        <v>1426</v>
      </c>
      <c r="M24" s="64">
        <f>'WEEKLY COMPETITIVE REPORT'!M24</f>
        <v>-30.404365468028544</v>
      </c>
      <c r="N24" s="14">
        <f t="shared" si="3"/>
        <v>885.6837606837607</v>
      </c>
      <c r="O24" s="37">
        <f>'WEEKLY COMPETITIVE REPORT'!O24</f>
        <v>8</v>
      </c>
      <c r="P24" s="14">
        <f>'WEEKLY COMPETITIVE REPORT'!P24/Y4</f>
        <v>11236.467236467237</v>
      </c>
      <c r="Q24" s="14">
        <f>'WEEKLY COMPETITIVE REPORT'!Q24/Y4</f>
        <v>14232.193732193733</v>
      </c>
      <c r="R24" s="22">
        <f>'WEEKLY COMPETITIVE REPORT'!R24</f>
        <v>1951</v>
      </c>
      <c r="S24" s="22">
        <f>'WEEKLY COMPETITIVE REPORT'!S24</f>
        <v>2192</v>
      </c>
      <c r="T24" s="64">
        <f>'WEEKLY COMPETITIVE REPORT'!T24</f>
        <v>-21.048944049644675</v>
      </c>
      <c r="U24" s="14">
        <f>'WEEKLY COMPETITIVE REPORT'!U24/Y4</f>
        <v>61656.69515669516</v>
      </c>
      <c r="V24" s="14">
        <f t="shared" si="4"/>
        <v>1404.5584045584046</v>
      </c>
      <c r="W24" s="25">
        <f t="shared" si="5"/>
        <v>72893.1623931624</v>
      </c>
      <c r="X24" s="22">
        <f>'WEEKLY COMPETITIVE REPORT'!X24</f>
        <v>9681</v>
      </c>
      <c r="Y24" s="56">
        <f>'WEEKLY COMPETITIVE REPORT'!Y24</f>
        <v>11632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WINNIE THE POOH</v>
      </c>
      <c r="D25" s="4" t="str">
        <f>'WEEKLY COMPETITIVE REPORT'!D25</f>
        <v>MEDVEDEK PU</v>
      </c>
      <c r="E25" s="4" t="str">
        <f>'WEEKLY COMPETITIVE REPORT'!E25</f>
        <v>BVI</v>
      </c>
      <c r="F25" s="4" t="str">
        <f>'WEEKLY COMPETITIVE REPORT'!F25</f>
        <v>CENEX</v>
      </c>
      <c r="G25" s="37">
        <f>'WEEKLY COMPETITIVE REPORT'!G25</f>
        <v>6</v>
      </c>
      <c r="H25" s="37">
        <f>'WEEKLY COMPETITIVE REPORT'!H25</f>
        <v>11</v>
      </c>
      <c r="I25" s="14">
        <f>'WEEKLY COMPETITIVE REPORT'!I25/Y4</f>
        <v>4309.116809116809</v>
      </c>
      <c r="J25" s="14">
        <f>'WEEKLY COMPETITIVE REPORT'!J25/Y4</f>
        <v>7564.102564102564</v>
      </c>
      <c r="K25" s="22">
        <f>'WEEKLY COMPETITIVE REPORT'!K25</f>
        <v>645</v>
      </c>
      <c r="L25" s="22">
        <f>'WEEKLY COMPETITIVE REPORT'!L25</f>
        <v>1124</v>
      </c>
      <c r="M25" s="64">
        <f>'WEEKLY COMPETITIVE REPORT'!M25</f>
        <v>-43.03201506591338</v>
      </c>
      <c r="N25" s="14">
        <f t="shared" si="3"/>
        <v>391.73789173789174</v>
      </c>
      <c r="O25" s="37">
        <f>'WEEKLY COMPETITIVE REPORT'!O25</f>
        <v>11</v>
      </c>
      <c r="P25" s="14">
        <f>'WEEKLY COMPETITIVE REPORT'!P25/Y4</f>
        <v>9952.991452991453</v>
      </c>
      <c r="Q25" s="14">
        <f>'WEEKLY COMPETITIVE REPORT'!Q25/Y4</f>
        <v>10420.22792022792</v>
      </c>
      <c r="R25" s="22">
        <f>'WEEKLY COMPETITIVE REPORT'!R25</f>
        <v>1581</v>
      </c>
      <c r="S25" s="22">
        <f>'WEEKLY COMPETITIVE REPORT'!S25</f>
        <v>1649</v>
      </c>
      <c r="T25" s="64">
        <f>'WEEKLY COMPETITIVE REPORT'!T25</f>
        <v>-4.4839371155160705</v>
      </c>
      <c r="U25" s="14">
        <f>'WEEKLY COMPETITIVE REPORT'!U25/Y4</f>
        <v>61958.68945868946</v>
      </c>
      <c r="V25" s="14">
        <f t="shared" si="4"/>
        <v>904.8174048174048</v>
      </c>
      <c r="W25" s="25">
        <f t="shared" si="5"/>
        <v>71911.68091168092</v>
      </c>
      <c r="X25" s="22">
        <f>'WEEKLY COMPETITIVE REPORT'!X25</f>
        <v>10142</v>
      </c>
      <c r="Y25" s="56">
        <f>'WEEKLY COMPETITIVE REPORT'!Y25</f>
        <v>11723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FRIENDS WITH BENEFITS</v>
      </c>
      <c r="D26" s="4" t="str">
        <f>'WEEKLY COMPETITIVE REPORT'!D26</f>
        <v>PRIJATELJA SAMO ZA SEKS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6</v>
      </c>
      <c r="H26" s="37">
        <f>'WEEKLY COMPETITIVE REPORT'!H26</f>
        <v>8</v>
      </c>
      <c r="I26" s="14">
        <f>'WEEKLY COMPETITIVE REPORT'!I26/Y4</f>
        <v>5699.4301994301995</v>
      </c>
      <c r="J26" s="14">
        <f>'WEEKLY COMPETITIVE REPORT'!J26/Y4</f>
        <v>8316.239316239316</v>
      </c>
      <c r="K26" s="22">
        <f>'WEEKLY COMPETITIVE REPORT'!K26</f>
        <v>817</v>
      </c>
      <c r="L26" s="22">
        <f>'WEEKLY COMPETITIVE REPORT'!L26</f>
        <v>1163</v>
      </c>
      <c r="M26" s="64">
        <f>'WEEKLY COMPETITIVE REPORT'!M26</f>
        <v>-31.466255566974993</v>
      </c>
      <c r="N26" s="14">
        <f t="shared" si="3"/>
        <v>712.4287749287749</v>
      </c>
      <c r="O26" s="37">
        <f>'WEEKLY COMPETITIVE REPORT'!O26</f>
        <v>8</v>
      </c>
      <c r="P26" s="14">
        <f>'WEEKLY COMPETITIVE REPORT'!P26/Y4</f>
        <v>8985.754985754986</v>
      </c>
      <c r="Q26" s="14">
        <f>'WEEKLY COMPETITIVE REPORT'!Q26/Y4</f>
        <v>11158.119658119658</v>
      </c>
      <c r="R26" s="22">
        <f>'WEEKLY COMPETITIVE REPORT'!R26</f>
        <v>1368</v>
      </c>
      <c r="S26" s="22">
        <f>'WEEKLY COMPETITIVE REPORT'!S26</f>
        <v>1651</v>
      </c>
      <c r="T26" s="64">
        <f>'WEEKLY COMPETITIVE REPORT'!T26</f>
        <v>-19.46891357079025</v>
      </c>
      <c r="U26" s="14">
        <f>'WEEKLY COMPETITIVE REPORT'!U26/Y4</f>
        <v>143780.6267806268</v>
      </c>
      <c r="V26" s="14">
        <f t="shared" si="4"/>
        <v>1123.2193732193732</v>
      </c>
      <c r="W26" s="25">
        <f t="shared" si="5"/>
        <v>152766.3817663818</v>
      </c>
      <c r="X26" s="22">
        <f>'WEEKLY COMPETITIVE REPORT'!X26</f>
        <v>22682</v>
      </c>
      <c r="Y26" s="56">
        <f>'WEEKLY COMPETITIVE REPORT'!Y26</f>
        <v>24050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LAHKO NOČ, GOSPODIČNA</v>
      </c>
      <c r="D27" s="4" t="str">
        <f>'WEEKLY COMPETITIVE REPORT'!D27</f>
        <v>LAHKO NOČ, GOSPODIČNA</v>
      </c>
      <c r="E27" s="4" t="str">
        <f>'WEEKLY COMPETITIVE REPORT'!E27</f>
        <v>DOMEST</v>
      </c>
      <c r="F27" s="4" t="str">
        <f>'WEEKLY COMPETITIVE REPORT'!F27</f>
        <v>Cinemania</v>
      </c>
      <c r="G27" s="37">
        <f>'WEEKLY COMPETITIVE REPORT'!G27</f>
        <v>5</v>
      </c>
      <c r="H27" s="37">
        <f>'WEEKLY COMPETITIVE REPORT'!H27</f>
        <v>10</v>
      </c>
      <c r="I27" s="14">
        <f>'WEEKLY COMPETITIVE REPORT'!I27/Y4</f>
        <v>2925.925925925926</v>
      </c>
      <c r="J27" s="14">
        <f>'WEEKLY COMPETITIVE REPORT'!J27/Y17</f>
        <v>0.5787389582698751</v>
      </c>
      <c r="K27" s="22">
        <f>'WEEKLY COMPETITIVE REPORT'!K27</f>
        <v>430</v>
      </c>
      <c r="L27" s="22">
        <f>'WEEKLY COMPETITIVE REPORT'!L27</f>
        <v>751</v>
      </c>
      <c r="M27" s="64">
        <f>'WEEKLY COMPETITIVE REPORT'!M27</f>
        <v>-45.94736842105264</v>
      </c>
      <c r="N27" s="14">
        <f t="shared" si="3"/>
        <v>292.5925925925926</v>
      </c>
      <c r="O27" s="37">
        <f>'WEEKLY COMPETITIVE REPORT'!O27</f>
        <v>10</v>
      </c>
      <c r="P27" s="14">
        <f>'WEEKLY COMPETITIVE REPORT'!P27/Y4</f>
        <v>5370.37037037037</v>
      </c>
      <c r="Q27" s="14">
        <f>'WEEKLY COMPETITIVE REPORT'!Q27/Y17</f>
        <v>0.884252208346025</v>
      </c>
      <c r="R27" s="22">
        <f>'WEEKLY COMPETITIVE REPORT'!R27</f>
        <v>797</v>
      </c>
      <c r="S27" s="22">
        <f>'WEEKLY COMPETITIVE REPORT'!S27</f>
        <v>1228</v>
      </c>
      <c r="T27" s="64">
        <f>'WEEKLY COMPETITIVE REPORT'!T27</f>
        <v>-35.06717189114708</v>
      </c>
      <c r="U27" s="14">
        <f>'WEEKLY COMPETITIVE REPORT'!U27/Y17</f>
        <v>5.205147730734085</v>
      </c>
      <c r="V27" s="14">
        <f t="shared" si="4"/>
        <v>537.0370370370371</v>
      </c>
      <c r="W27" s="25">
        <f t="shared" si="5"/>
        <v>5375.5755181011045</v>
      </c>
      <c r="X27" s="22">
        <f>'WEEKLY COMPETITIVE REPORT'!X27</f>
        <v>7878</v>
      </c>
      <c r="Y27" s="56">
        <f>'WEEKLY COMPETITIVE REPORT'!Y27</f>
        <v>8675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CRAZY, STUPID, LOVE</v>
      </c>
      <c r="D28" s="4" t="str">
        <f>'WEEKLY COMPETITIVE REPORT'!D28</f>
        <v>TA NORA LJUBEZEN</v>
      </c>
      <c r="E28" s="4" t="str">
        <f>'WEEKLY COMPETITIVE REPORT'!E28</f>
        <v>WB</v>
      </c>
      <c r="F28" s="4" t="str">
        <f>'WEEKLY COMPETITIVE REPORT'!F28</f>
        <v>Blitz</v>
      </c>
      <c r="G28" s="37">
        <f>'WEEKLY COMPETITIVE REPORT'!G28</f>
        <v>8</v>
      </c>
      <c r="H28" s="37">
        <f>'WEEKLY COMPETITIVE REPORT'!H28</f>
        <v>8</v>
      </c>
      <c r="I28" s="14">
        <f>'WEEKLY COMPETITIVE REPORT'!I28/Y4</f>
        <v>2896.0113960113963</v>
      </c>
      <c r="J28" s="14">
        <f>'WEEKLY COMPETITIVE REPORT'!J28/Y17</f>
        <v>0.3772464209564423</v>
      </c>
      <c r="K28" s="22">
        <f>'WEEKLY COMPETITIVE REPORT'!K28</f>
        <v>396</v>
      </c>
      <c r="L28" s="22">
        <f>'WEEKLY COMPETITIVE REPORT'!L28</f>
        <v>502</v>
      </c>
      <c r="M28" s="64">
        <f>'WEEKLY COMPETITIVE REPORT'!M28</f>
        <v>-17.924909164311657</v>
      </c>
      <c r="N28" s="14">
        <f t="shared" si="3"/>
        <v>362.00142450142454</v>
      </c>
      <c r="O28" s="37">
        <f>'WEEKLY COMPETITIVE REPORT'!O28</f>
        <v>8</v>
      </c>
      <c r="P28" s="14">
        <f>'WEEKLY COMPETITIVE REPORT'!P28/Y4</f>
        <v>5113.9601139601145</v>
      </c>
      <c r="Q28" s="14">
        <f>'WEEKLY COMPETITIVE REPORT'!Q28/Y17</f>
        <v>0.47060615290892477</v>
      </c>
      <c r="R28" s="22">
        <f>'WEEKLY COMPETITIVE REPORT'!R28</f>
        <v>726</v>
      </c>
      <c r="S28" s="22">
        <f>'WEEKLY COMPETITIVE REPORT'!S28</f>
        <v>651</v>
      </c>
      <c r="T28" s="64">
        <f>'WEEKLY COMPETITIVE REPORT'!T28</f>
        <v>16.18122977346279</v>
      </c>
      <c r="U28" s="14">
        <f>'WEEKLY COMPETITIVE REPORT'!U28/Y17</f>
        <v>12.689460858970454</v>
      </c>
      <c r="V28" s="14">
        <f t="shared" si="4"/>
        <v>639.2450142450143</v>
      </c>
      <c r="W28" s="25">
        <f t="shared" si="5"/>
        <v>5126.649574819085</v>
      </c>
      <c r="X28" s="22">
        <f>'WEEKLY COMPETITIVE REPORT'!X28</f>
        <v>19076</v>
      </c>
      <c r="Y28" s="56">
        <f>'WEEKLY COMPETITIVE REPORT'!Y28</f>
        <v>19802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DREAM HOUSE</v>
      </c>
      <c r="D29" s="4" t="str">
        <f>'WEEKLY COMPETITIVE REPORT'!D29</f>
        <v>SANJSKA HIŠA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3</v>
      </c>
      <c r="H29" s="37">
        <f>'WEEKLY COMPETITIVE REPORT'!H29</f>
        <v>4</v>
      </c>
      <c r="I29" s="14">
        <f>'WEEKLY COMPETITIVE REPORT'!I29/Y4</f>
        <v>2405.9829059829062</v>
      </c>
      <c r="J29" s="14">
        <f>'WEEKLY COMPETITIVE REPORT'!J29/Y17</f>
        <v>0.3658239415169053</v>
      </c>
      <c r="K29" s="22">
        <f>'WEEKLY COMPETITIVE REPORT'!K29</f>
        <v>348</v>
      </c>
      <c r="L29" s="22">
        <f>'WEEKLY COMPETITIVE REPORT'!L29</f>
        <v>478</v>
      </c>
      <c r="M29" s="64">
        <f>'WEEKLY COMPETITIVE REPORT'!M29</f>
        <v>-29.68359700249792</v>
      </c>
      <c r="N29" s="14">
        <f t="shared" si="3"/>
        <v>601.4957264957266</v>
      </c>
      <c r="O29" s="37">
        <f>'WEEKLY COMPETITIVE REPORT'!O29</f>
        <v>4</v>
      </c>
      <c r="P29" s="14">
        <f>'WEEKLY COMPETITIVE REPORT'!P29/Y4</f>
        <v>4964.387464387465</v>
      </c>
      <c r="Q29" s="14">
        <f>'WEEKLY COMPETITIVE REPORT'!Q29/Y17</f>
        <v>0.5304599451720987</v>
      </c>
      <c r="R29" s="22">
        <f>'WEEKLY COMPETITIVE REPORT'!R29</f>
        <v>797</v>
      </c>
      <c r="S29" s="22">
        <f>'WEEKLY COMPETITIVE REPORT'!S29</f>
        <v>783</v>
      </c>
      <c r="T29" s="64">
        <f>'WEEKLY COMPETITIVE REPORT'!T29</f>
        <v>0.05742176284810796</v>
      </c>
      <c r="U29" s="14">
        <f>'WEEKLY COMPETITIVE REPORT'!U29/Y4</f>
        <v>14458.68945868946</v>
      </c>
      <c r="V29" s="14">
        <f t="shared" si="4"/>
        <v>1241.0968660968663</v>
      </c>
      <c r="W29" s="25">
        <f t="shared" si="5"/>
        <v>19423.076923076926</v>
      </c>
      <c r="X29" s="22">
        <f>'WEEKLY COMPETITIVE REPORT'!X29</f>
        <v>2295</v>
      </c>
      <c r="Y29" s="56">
        <f>'WEEKLY COMPETITIVE REPORT'!Y29</f>
        <v>3092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ONE DAY</v>
      </c>
      <c r="D30" s="4" t="str">
        <f>'WEEKLY COMPETITIVE REPORT'!D30</f>
        <v>EN DAN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6</v>
      </c>
      <c r="H30" s="37">
        <f>'WEEKLY COMPETITIVE REPORT'!H30</f>
        <v>4</v>
      </c>
      <c r="I30" s="14">
        <f>'WEEKLY COMPETITIVE REPORT'!I30/Y4</f>
        <v>1935.897435897436</v>
      </c>
      <c r="J30" s="14">
        <f>'WEEKLY COMPETITIVE REPORT'!J30/Y17</f>
        <v>0.22844958879074018</v>
      </c>
      <c r="K30" s="22">
        <f>'WEEKLY COMPETITIVE REPORT'!K30</f>
        <v>331</v>
      </c>
      <c r="L30" s="22">
        <f>'WEEKLY COMPETITIVE REPORT'!L30</f>
        <v>306</v>
      </c>
      <c r="M30" s="64">
        <f>'WEEKLY COMPETITIVE REPORT'!M30</f>
        <v>-9.399999999999991</v>
      </c>
      <c r="N30" s="14">
        <f t="shared" si="3"/>
        <v>483.974358974359</v>
      </c>
      <c r="O30" s="37">
        <f>'WEEKLY COMPETITIVE REPORT'!O30</f>
        <v>4</v>
      </c>
      <c r="P30" s="14">
        <f>'WEEKLY COMPETITIVE REPORT'!P30/Y4</f>
        <v>3455.840455840456</v>
      </c>
      <c r="Q30" s="14">
        <f>'WEEKLY COMPETITIVE REPORT'!Q30/Y17</f>
        <v>0.34968017057569295</v>
      </c>
      <c r="R30" s="22">
        <f>'WEEKLY COMPETITIVE REPORT'!R30</f>
        <v>582</v>
      </c>
      <c r="S30" s="22">
        <f>'WEEKLY COMPETITIVE REPORT'!S30</f>
        <v>511</v>
      </c>
      <c r="T30" s="64">
        <f>'WEEKLY COMPETITIVE REPORT'!T30</f>
        <v>5.662020905923342</v>
      </c>
      <c r="U30" s="14">
        <f>'WEEKLY COMPETITIVE REPORT'!U30/Y4</f>
        <v>27257.83475783476</v>
      </c>
      <c r="V30" s="14">
        <f t="shared" si="4"/>
        <v>863.960113960114</v>
      </c>
      <c r="W30" s="25">
        <f t="shared" si="5"/>
        <v>30713.675213675215</v>
      </c>
      <c r="X30" s="22">
        <f>'WEEKLY COMPETITIVE REPORT'!X30</f>
        <v>4220</v>
      </c>
      <c r="Y30" s="56">
        <f>'WEEKLY COMPETITIVE REPORT'!Y30</f>
        <v>4802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CARS 2</v>
      </c>
      <c r="D31" s="4" t="str">
        <f>'WEEKLY COMPETITIVE REPORT'!D31</f>
        <v>CARS 2</v>
      </c>
      <c r="E31" s="4" t="str">
        <f>'WEEKLY COMPETITIVE REPORT'!E31</f>
        <v>BVI</v>
      </c>
      <c r="F31" s="4" t="str">
        <f>'WEEKLY COMPETITIVE REPORT'!F31</f>
        <v>CENEX</v>
      </c>
      <c r="G31" s="37">
        <f>'WEEKLY COMPETITIVE REPORT'!G31</f>
        <v>19</v>
      </c>
      <c r="H31" s="37">
        <f>'WEEKLY COMPETITIVE REPORT'!H31</f>
        <v>21</v>
      </c>
      <c r="I31" s="14">
        <f>'WEEKLY COMPETITIVE REPORT'!I31/Y4</f>
        <v>921.6524216524217</v>
      </c>
      <c r="J31" s="14">
        <f>'WEEKLY COMPETITIVE REPORT'!J31/Y17</f>
        <v>0.15047212915016753</v>
      </c>
      <c r="K31" s="22">
        <f>'WEEKLY COMPETITIVE REPORT'!K31</f>
        <v>130</v>
      </c>
      <c r="L31" s="22">
        <f>'WEEKLY COMPETITIVE REPORT'!L31</f>
        <v>206</v>
      </c>
      <c r="M31" s="64">
        <f>'WEEKLY COMPETITIVE REPORT'!M31</f>
        <v>-34.51417004048582</v>
      </c>
      <c r="N31" s="14">
        <f t="shared" si="3"/>
        <v>43.888210554877226</v>
      </c>
      <c r="O31" s="37">
        <f>'WEEKLY COMPETITIVE REPORT'!O31</f>
        <v>21</v>
      </c>
      <c r="P31" s="14">
        <f>'WEEKLY COMPETITIVE REPORT'!P31/Y4</f>
        <v>2414.5299145299145</v>
      </c>
      <c r="Q31" s="14">
        <f>'WEEKLY COMPETITIVE REPORT'!Q31/Y17</f>
        <v>0.16159000913798355</v>
      </c>
      <c r="R31" s="22">
        <f>'WEEKLY COMPETITIVE REPORT'!R31</f>
        <v>367</v>
      </c>
      <c r="S31" s="22">
        <f>'WEEKLY COMPETITIVE REPORT'!S31</f>
        <v>224</v>
      </c>
      <c r="T31" s="64">
        <f>'WEEKLY COMPETITIVE REPORT'!T31</f>
        <v>59.75494816211122</v>
      </c>
      <c r="U31" s="14">
        <f>'WEEKLY COMPETITIVE REPORT'!U31/Y4</f>
        <v>529428.7749287749</v>
      </c>
      <c r="V31" s="14">
        <f t="shared" si="4"/>
        <v>114.97761497761498</v>
      </c>
      <c r="W31" s="25">
        <f t="shared" si="5"/>
        <v>531843.3048433048</v>
      </c>
      <c r="X31" s="22">
        <f>'WEEKLY COMPETITIVE REPORT'!X31</f>
        <v>80660</v>
      </c>
      <c r="Y31" s="56">
        <f>'WEEKLY COMPETITIVE REPORT'!Y31</f>
        <v>81027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THE MAIDEN DANCED TO DEATH</v>
      </c>
      <c r="D32" s="4" t="str">
        <f>'WEEKLY COMPETITIVE REPORT'!D32</f>
        <v>DEVIŠKI PLES SMRTI</v>
      </c>
      <c r="E32" s="4" t="str">
        <f>'WEEKLY COMPETITIVE REPORT'!E32</f>
        <v>IND</v>
      </c>
      <c r="F32" s="4" t="str">
        <f>'WEEKLY COMPETITIVE REPORT'!F32</f>
        <v>FIVIA</v>
      </c>
      <c r="G32" s="37">
        <f>'WEEKLY COMPETITIVE REPORT'!G32</f>
        <v>4</v>
      </c>
      <c r="H32" s="37">
        <f>'WEEKLY COMPETITIVE REPORT'!H32</f>
        <v>2</v>
      </c>
      <c r="I32" s="14">
        <f>'WEEKLY COMPETITIVE REPORT'!I32/Y4</f>
        <v>34.18803418803419</v>
      </c>
      <c r="J32" s="14">
        <f>'WEEKLY COMPETITIVE REPORT'!J32/Y17</f>
        <v>0.007767286018885166</v>
      </c>
      <c r="K32" s="22">
        <f>'WEEKLY COMPETITIVE REPORT'!K32</f>
        <v>6</v>
      </c>
      <c r="L32" s="22">
        <f>'WEEKLY COMPETITIVE REPORT'!L32</f>
        <v>16</v>
      </c>
      <c r="M32" s="64">
        <f>'WEEKLY COMPETITIVE REPORT'!M32</f>
        <v>-52.94117647058824</v>
      </c>
      <c r="N32" s="14">
        <f t="shared" si="3"/>
        <v>17.094017094017094</v>
      </c>
      <c r="O32" s="37">
        <f>'WEEKLY COMPETITIVE REPORT'!O32</f>
        <v>2</v>
      </c>
      <c r="P32" s="14">
        <f>'WEEKLY COMPETITIVE REPORT'!P32/Y4</f>
        <v>85.47008547008548</v>
      </c>
      <c r="Q32" s="14">
        <f>'WEEKLY COMPETITIVE REPORT'!Q32/Y17</f>
        <v>0.010508681084374048</v>
      </c>
      <c r="R32" s="22">
        <f>'WEEKLY COMPETITIVE REPORT'!R32</f>
        <v>15</v>
      </c>
      <c r="S32" s="22">
        <f>'WEEKLY COMPETITIVE REPORT'!S32</f>
        <v>22</v>
      </c>
      <c r="T32" s="64">
        <f>'WEEKLY COMPETITIVE REPORT'!T32</f>
        <v>-13.043478260869563</v>
      </c>
      <c r="U32" s="14">
        <f>'WEEKLY COMPETITIVE REPORT'!U32/Y4</f>
        <v>2673.789173789174</v>
      </c>
      <c r="V32" s="14">
        <f t="shared" si="4"/>
        <v>42.73504273504274</v>
      </c>
      <c r="W32" s="25">
        <f t="shared" si="5"/>
        <v>2759.2592592592596</v>
      </c>
      <c r="X32" s="22">
        <f>'WEEKLY COMPETITIVE REPORT'!X32</f>
        <v>826</v>
      </c>
      <c r="Y32" s="56">
        <f>'WEEKLY COMPETITIVE REPORT'!Y32</f>
        <v>841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178</v>
      </c>
      <c r="I34" s="32">
        <f>SUM(I14:I33)</f>
        <v>208435.8974358975</v>
      </c>
      <c r="J34" s="31">
        <f>SUM(J14:J33)</f>
        <v>222614.24411086028</v>
      </c>
      <c r="K34" s="31">
        <f>SUM(K14:K33)</f>
        <v>29274</v>
      </c>
      <c r="L34" s="31">
        <f>SUM(L14:L33)</f>
        <v>33127</v>
      </c>
      <c r="M34" s="64">
        <f>'WEEKLY COMPETITIVE REPORT'!M34</f>
        <v>-37.18468275092298</v>
      </c>
      <c r="N34" s="32">
        <f>I34/H34</f>
        <v>1170.9881878421209</v>
      </c>
      <c r="O34" s="40">
        <f>'WEEKLY COMPETITIVE REPORT'!O34</f>
        <v>178</v>
      </c>
      <c r="P34" s="31">
        <f>SUM(P14:P33)</f>
        <v>393326.2108262108</v>
      </c>
      <c r="Q34" s="31">
        <f>SUM(Q14:Q33)</f>
        <v>289798.7033934635</v>
      </c>
      <c r="R34" s="31">
        <f>SUM(R14:R33)</f>
        <v>59102</v>
      </c>
      <c r="S34" s="31">
        <f>SUM(S14:S33)</f>
        <v>46497</v>
      </c>
      <c r="T34" s="65">
        <f>P34/Q34-100%</f>
        <v>0.35723937416029994</v>
      </c>
      <c r="U34" s="31">
        <f>SUM(U14:U33)</f>
        <v>2904264.333355029</v>
      </c>
      <c r="V34" s="32">
        <f>P34/O34</f>
        <v>2209.697813630398</v>
      </c>
      <c r="W34" s="31">
        <f>SUM(W14:W33)</f>
        <v>3297590.5441812393</v>
      </c>
      <c r="X34" s="31">
        <f>SUM(X14:X33)</f>
        <v>465731</v>
      </c>
      <c r="Y34" s="35">
        <f>SUM(Y14:Y33)</f>
        <v>524833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2011-11-03T15:49:17Z</dcterms:modified>
  <cp:category/>
  <cp:version/>
  <cp:contentType/>
  <cp:contentStatus/>
</cp:coreProperties>
</file>