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9440" windowHeight="6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<sst xmlns="http://schemas.openxmlformats.org/spreadsheetml/2006/main" count="268" uniqueCount="100">
  <si>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</si>
  <si>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</si>
  <si>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</si>
  <si>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</si>
  <si>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</si>
  <si>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</si>
  <si>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</si>
  <si>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</si>
  <si>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</si>
  <si>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</si>
  <si>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</si>
  <si>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</si>
  <si>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</si>
  <si>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</si>
  <si>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</si>
  <si>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</si>
  <si>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</si>
  <si>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</si>
  <si>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</si>
  <si>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</si>
  <si>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</si>
  <si>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</si>
  <si>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</si>
  <si>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</si>
  <si>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</si>
  <si>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</si>
  <si>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</si>
  <si>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</si>
  <si>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</si>
  <si>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</si>
  <si>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</si>
  <si>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</si>
  <si>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</si>
  <si>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</si>
  <si>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</si>
  <si>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</si>
  <si>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</si>
  <si>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</si>
  <si>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</si>
  <si>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</si>
  <si>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</si>
  <si>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</si>
  <si>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</si>
  <si>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</si>
  <si>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</si>
  <si>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</si>
  <si>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</si>
  <si>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</si>
  <si>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New</t>
  </si>
  <si>
    <t>CF</t>
  </si>
  <si>
    <t>SONY</t>
  </si>
  <si>
    <t>IND</t>
  </si>
  <si>
    <t>Cinemania</t>
  </si>
  <si>
    <t>FOX</t>
  </si>
  <si>
    <t>TRAKTOR, LJUBEZEN IN ROCK'N'ROLL</t>
  </si>
  <si>
    <t>KZC</t>
  </si>
  <si>
    <t>LISTY DO M.</t>
  </si>
  <si>
    <t>PISMA SV. NIKOLAJU</t>
  </si>
  <si>
    <t>FIVIA</t>
  </si>
  <si>
    <t>PAR</t>
  </si>
  <si>
    <t>SHERLOCK HOLMES 2</t>
  </si>
  <si>
    <t>SHERLOCK HOLMES: IGRA SENC</t>
  </si>
  <si>
    <t>ALVIN AND THE CHIPMUNKS 3</t>
  </si>
  <si>
    <t>ALVIN IN VEVERIČKI 3</t>
  </si>
  <si>
    <t>PARADA</t>
  </si>
  <si>
    <t>PUSS IN BOOTS</t>
  </si>
  <si>
    <t>OBUTI MAČEK</t>
  </si>
  <si>
    <t>RUM DIARY</t>
  </si>
  <si>
    <t>ZAPITI DNEVNIK</t>
  </si>
  <si>
    <t>THE VOW</t>
  </si>
  <si>
    <t>ZAOBLJUBA LJUBEZNI</t>
  </si>
  <si>
    <t>NEVARNA METODA</t>
  </si>
  <si>
    <t>JOURNEY 2: THE MYSTERIOUS ISLAND</t>
  </si>
  <si>
    <t>POTOVANJE V SREDIŠČE ZEMLJE 2: SKRIVNOSTNI OTOK</t>
  </si>
  <si>
    <t>DANGEROUS METHOD</t>
  </si>
  <si>
    <t>GHOST RIDER : SPIRIT OF VENGEANCE 3D</t>
  </si>
  <si>
    <t>NEVIDNI JEZDEC: DUH MAŠČEVANJA 3D</t>
  </si>
  <si>
    <t>SAFE HOUSE</t>
  </si>
  <si>
    <t>VARNA HIŠA</t>
  </si>
  <si>
    <t>THIS MEANS WAR</t>
  </si>
  <si>
    <t>TO JE VOJNA!</t>
  </si>
  <si>
    <t>KRUHA IN IGER</t>
  </si>
  <si>
    <t>DOMEST</t>
  </si>
  <si>
    <t>IN THE LAND OF BLOOD AND HONEY</t>
  </si>
  <si>
    <t>V DEŽELI KRVI IN MEDU</t>
  </si>
  <si>
    <t>DESCENDANTS</t>
  </si>
  <si>
    <t>POTOMCI</t>
  </si>
  <si>
    <t>01 - Mar</t>
  </si>
  <si>
    <t>07 - Mar</t>
  </si>
  <si>
    <t>02 - Mar</t>
  </si>
  <si>
    <t>04 - Mar</t>
  </si>
  <si>
    <t>IRON LADY</t>
  </si>
  <si>
    <t>ŽELEZNA LADY</t>
  </si>
  <si>
    <t>MAN ON A LEDGE</t>
  </si>
  <si>
    <t>SAMOMORILEC</t>
  </si>
  <si>
    <t>Reis.</t>
  </si>
  <si>
    <t>IZLET - A TRIP</t>
  </si>
  <si>
    <t>IZLET</t>
  </si>
  <si>
    <t>DEVIL INSIDE</t>
  </si>
  <si>
    <t>HUDIČ V NAS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</si>
</sst>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R25" sqref="R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89</v>
      </c>
      <c r="L4" s="20"/>
      <c r="M4" s="82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87</v>
      </c>
      <c r="L5" s="7"/>
      <c r="M5" s="83" t="s">
        <v>88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40976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48</v>
      </c>
      <c r="C14" s="4" t="s">
        <v>91</v>
      </c>
      <c r="D14" s="4" t="s">
        <v>92</v>
      </c>
      <c r="E14" s="15" t="s">
        <v>51</v>
      </c>
      <c r="F14" s="15" t="s">
        <v>58</v>
      </c>
      <c r="G14" s="37">
        <v>1</v>
      </c>
      <c r="H14" s="37">
        <v>9</v>
      </c>
      <c r="I14" s="14">
        <v>18582</v>
      </c>
      <c r="J14" s="14"/>
      <c r="K14" s="14">
        <v>3650</v>
      </c>
      <c r="L14" s="14"/>
      <c r="M14" s="64"/>
      <c r="N14" s="14">
        <f>I14/H14</f>
        <v>2064.6666666666665</v>
      </c>
      <c r="O14" s="73">
        <v>9</v>
      </c>
      <c r="P14" s="14">
        <v>29611</v>
      </c>
      <c r="Q14" s="14"/>
      <c r="R14" s="14">
        <v>6411</v>
      </c>
      <c r="S14" s="14"/>
      <c r="T14" s="64"/>
      <c r="U14" s="75"/>
      <c r="V14" s="14">
        <f>P14/O14</f>
        <v>3290.1111111111113</v>
      </c>
      <c r="W14" s="75">
        <f>SUM(U14,P14)</f>
        <v>29611</v>
      </c>
      <c r="X14" s="75"/>
      <c r="Y14" s="76">
        <f>SUM(X14,R14)</f>
        <v>6411</v>
      </c>
    </row>
    <row r="15" spans="1:25" ht="12.75">
      <c r="A15" s="72">
        <v>2</v>
      </c>
      <c r="B15" s="72">
        <v>2</v>
      </c>
      <c r="C15" s="4" t="s">
        <v>79</v>
      </c>
      <c r="D15" s="4" t="s">
        <v>80</v>
      </c>
      <c r="E15" s="15" t="s">
        <v>53</v>
      </c>
      <c r="F15" s="15" t="s">
        <v>42</v>
      </c>
      <c r="G15" s="37">
        <v>3</v>
      </c>
      <c r="H15" s="37">
        <v>9</v>
      </c>
      <c r="I15" s="14">
        <v>14033</v>
      </c>
      <c r="J15" s="14">
        <v>18812</v>
      </c>
      <c r="K15" s="14">
        <v>2786</v>
      </c>
      <c r="L15" s="14">
        <v>3749</v>
      </c>
      <c r="M15" s="64">
        <f>(I15/J15*100)-100</f>
        <v>-25.403997448437167</v>
      </c>
      <c r="N15" s="14">
        <f>I15/H15</f>
        <v>1559.2222222222222</v>
      </c>
      <c r="O15" s="38">
        <v>9</v>
      </c>
      <c r="P15" s="14">
        <v>19221</v>
      </c>
      <c r="Q15" s="14">
        <v>28953</v>
      </c>
      <c r="R15" s="14">
        <v>4182</v>
      </c>
      <c r="S15" s="14">
        <v>6254</v>
      </c>
      <c r="T15" s="64">
        <f>(P15/Q15*100)-100</f>
        <v>-33.61309708838462</v>
      </c>
      <c r="U15" s="75">
        <v>71951</v>
      </c>
      <c r="V15" s="14">
        <f>P15/O15</f>
        <v>2135.6666666666665</v>
      </c>
      <c r="W15" s="75">
        <f>SUM(U15,P15)</f>
        <v>91172</v>
      </c>
      <c r="X15" s="75">
        <v>15573</v>
      </c>
      <c r="Y15" s="76">
        <f>SUM(X15,R15)</f>
        <v>19755</v>
      </c>
    </row>
    <row r="16" spans="1:25" ht="12.75">
      <c r="A16" s="72">
        <v>3</v>
      </c>
      <c r="B16" s="72" t="s">
        <v>48</v>
      </c>
      <c r="C16" s="4" t="s">
        <v>98</v>
      </c>
      <c r="D16" s="4" t="s">
        <v>99</v>
      </c>
      <c r="E16" s="15" t="s">
        <v>59</v>
      </c>
      <c r="F16" s="15" t="s">
        <v>36</v>
      </c>
      <c r="G16" s="37">
        <v>1</v>
      </c>
      <c r="H16" s="37">
        <v>7</v>
      </c>
      <c r="I16" s="95">
        <v>11924</v>
      </c>
      <c r="J16" s="95"/>
      <c r="K16" s="94">
        <v>2356</v>
      </c>
      <c r="L16" s="94"/>
      <c r="M16" s="64"/>
      <c r="N16" s="14">
        <f>I16/H16</f>
        <v>1703.4285714285713</v>
      </c>
      <c r="O16" s="73">
        <v>7</v>
      </c>
      <c r="P16" s="22">
        <v>16479</v>
      </c>
      <c r="Q16" s="22"/>
      <c r="R16" s="22">
        <v>3583</v>
      </c>
      <c r="S16" s="22"/>
      <c r="T16" s="64"/>
      <c r="U16" s="75"/>
      <c r="V16" s="14">
        <f>P16/O16</f>
        <v>2354.1428571428573</v>
      </c>
      <c r="W16" s="75">
        <f>SUM(U16,P16)</f>
        <v>16479</v>
      </c>
      <c r="X16" s="75"/>
      <c r="Y16" s="76">
        <f>SUM(X16,R16)</f>
        <v>3583</v>
      </c>
    </row>
    <row r="17" spans="1:25" ht="12.75">
      <c r="A17" s="72">
        <v>4</v>
      </c>
      <c r="B17" s="72">
        <v>1</v>
      </c>
      <c r="C17" s="4" t="s">
        <v>65</v>
      </c>
      <c r="D17" s="4" t="s">
        <v>66</v>
      </c>
      <c r="E17" s="15" t="s">
        <v>59</v>
      </c>
      <c r="F17" s="15" t="s">
        <v>36</v>
      </c>
      <c r="G17" s="37">
        <v>7</v>
      </c>
      <c r="H17" s="37">
        <v>22</v>
      </c>
      <c r="I17" s="24">
        <v>10031</v>
      </c>
      <c r="J17" s="24">
        <v>28434</v>
      </c>
      <c r="K17" s="94">
        <v>2100</v>
      </c>
      <c r="L17" s="94">
        <v>5436</v>
      </c>
      <c r="M17" s="64">
        <f>(I17/J17*100)-100</f>
        <v>-64.72181191531266</v>
      </c>
      <c r="N17" s="14">
        <f>I17/H17</f>
        <v>455.95454545454544</v>
      </c>
      <c r="O17" s="73">
        <v>22</v>
      </c>
      <c r="P17" s="22">
        <v>12703</v>
      </c>
      <c r="Q17" s="22">
        <v>42764</v>
      </c>
      <c r="R17" s="22">
        <v>2735</v>
      </c>
      <c r="S17" s="22">
        <v>8352</v>
      </c>
      <c r="T17" s="64">
        <f>(P17/Q17*100)-100</f>
        <v>-70.29510803479562</v>
      </c>
      <c r="U17" s="75">
        <v>405948</v>
      </c>
      <c r="V17" s="14">
        <f>P17/O17</f>
        <v>577.4090909090909</v>
      </c>
      <c r="W17" s="75">
        <f>SUM(U17,P17)</f>
        <v>418651</v>
      </c>
      <c r="X17" s="75">
        <v>84807</v>
      </c>
      <c r="Y17" s="76">
        <f>SUM(X17,R17)</f>
        <v>87542</v>
      </c>
    </row>
    <row r="18" spans="1:25" ht="13.5" customHeight="1">
      <c r="A18" s="72">
        <v>5</v>
      </c>
      <c r="B18" s="72">
        <v>4</v>
      </c>
      <c r="C18" s="4" t="s">
        <v>85</v>
      </c>
      <c r="D18" s="4" t="s">
        <v>86</v>
      </c>
      <c r="E18" s="15" t="s">
        <v>53</v>
      </c>
      <c r="F18" s="15" t="s">
        <v>42</v>
      </c>
      <c r="G18" s="37">
        <v>2</v>
      </c>
      <c r="H18" s="37">
        <v>6</v>
      </c>
      <c r="I18" s="14">
        <v>8392</v>
      </c>
      <c r="J18" s="14">
        <v>12763</v>
      </c>
      <c r="K18" s="95">
        <v>1661</v>
      </c>
      <c r="L18" s="95">
        <v>2520</v>
      </c>
      <c r="M18" s="64">
        <f>(I18/J18*100)-100</f>
        <v>-34.24743398887409</v>
      </c>
      <c r="N18" s="14">
        <f>I18/H18</f>
        <v>1398.6666666666667</v>
      </c>
      <c r="O18" s="37">
        <v>6</v>
      </c>
      <c r="P18" s="22">
        <v>12099</v>
      </c>
      <c r="Q18" s="22">
        <v>19758</v>
      </c>
      <c r="R18" s="22">
        <v>2619</v>
      </c>
      <c r="S18" s="22">
        <v>4292</v>
      </c>
      <c r="T18" s="64">
        <f>(P18/Q18*100)-100</f>
        <v>-38.76404494382022</v>
      </c>
      <c r="U18" s="75">
        <v>21911</v>
      </c>
      <c r="V18" s="14">
        <f>P18/O18</f>
        <v>2016.5</v>
      </c>
      <c r="W18" s="75">
        <f>SUM(U18,P18)</f>
        <v>34010</v>
      </c>
      <c r="X18" s="75">
        <v>4952</v>
      </c>
      <c r="Y18" s="76">
        <f>SUM(X18,R18)</f>
        <v>7571</v>
      </c>
    </row>
    <row r="19" spans="1:25" ht="12.75">
      <c r="A19" s="72">
        <v>6</v>
      </c>
      <c r="B19" s="72">
        <v>3</v>
      </c>
      <c r="C19" s="4" t="s">
        <v>72</v>
      </c>
      <c r="D19" s="4" t="s">
        <v>73</v>
      </c>
      <c r="E19" s="15" t="s">
        <v>46</v>
      </c>
      <c r="F19" s="15" t="s">
        <v>42</v>
      </c>
      <c r="G19" s="37">
        <v>4</v>
      </c>
      <c r="H19" s="37">
        <v>14</v>
      </c>
      <c r="I19" s="24">
        <v>9682</v>
      </c>
      <c r="J19" s="24">
        <v>16648</v>
      </c>
      <c r="K19" s="14">
        <v>1743</v>
      </c>
      <c r="L19" s="14">
        <v>2978</v>
      </c>
      <c r="M19" s="64">
        <f>(I19/J19*100)-100</f>
        <v>-41.842864007688604</v>
      </c>
      <c r="N19" s="14">
        <f>I19/H19</f>
        <v>691.5714285714286</v>
      </c>
      <c r="O19" s="73">
        <v>14</v>
      </c>
      <c r="P19" s="14">
        <v>11626</v>
      </c>
      <c r="Q19" s="14">
        <v>26134</v>
      </c>
      <c r="R19" s="14">
        <v>2263</v>
      </c>
      <c r="S19" s="14">
        <v>4870</v>
      </c>
      <c r="T19" s="64">
        <f>(P19/Q19*100)-100</f>
        <v>-55.51388995178694</v>
      </c>
      <c r="U19" s="75">
        <v>92794</v>
      </c>
      <c r="V19" s="14">
        <f>P19/O19</f>
        <v>830.4285714285714</v>
      </c>
      <c r="W19" s="75">
        <f>SUM(U19,P19)</f>
        <v>104420</v>
      </c>
      <c r="X19" s="75">
        <v>18578</v>
      </c>
      <c r="Y19" s="76">
        <f>SUM(X19,R19)</f>
        <v>20841</v>
      </c>
    </row>
    <row r="20" spans="1:25" ht="12.75">
      <c r="A20" s="72">
        <v>7</v>
      </c>
      <c r="B20" s="72">
        <v>5</v>
      </c>
      <c r="C20" s="4" t="s">
        <v>77</v>
      </c>
      <c r="D20" s="4" t="s">
        <v>78</v>
      </c>
      <c r="E20" s="15" t="s">
        <v>47</v>
      </c>
      <c r="F20" s="15" t="s">
        <v>36</v>
      </c>
      <c r="G20" s="37">
        <v>3</v>
      </c>
      <c r="H20" s="37">
        <v>7</v>
      </c>
      <c r="I20" s="24">
        <v>6815</v>
      </c>
      <c r="J20" s="24">
        <v>11444</v>
      </c>
      <c r="K20" s="14">
        <v>1314</v>
      </c>
      <c r="L20" s="14">
        <v>2226</v>
      </c>
      <c r="M20" s="64">
        <f>(I20/J20*100)-100</f>
        <v>-40.449143656064315</v>
      </c>
      <c r="N20" s="14">
        <f>I20/H20</f>
        <v>973.5714285714286</v>
      </c>
      <c r="O20" s="38">
        <v>7</v>
      </c>
      <c r="P20" s="14">
        <v>9337</v>
      </c>
      <c r="Q20" s="14">
        <v>18072</v>
      </c>
      <c r="R20" s="14">
        <v>1968</v>
      </c>
      <c r="S20" s="14">
        <v>3877</v>
      </c>
      <c r="T20" s="64">
        <f>(P20/Q20*100)-100</f>
        <v>-48.334440017706946</v>
      </c>
      <c r="U20" s="75">
        <v>40496</v>
      </c>
      <c r="V20" s="14">
        <f>P20/O20</f>
        <v>1333.857142857143</v>
      </c>
      <c r="W20" s="75">
        <f>SUM(U20,P20)</f>
        <v>49833</v>
      </c>
      <c r="X20" s="75">
        <v>8787</v>
      </c>
      <c r="Y20" s="76">
        <f>SUM(X20,R20)</f>
        <v>10755</v>
      </c>
    </row>
    <row r="21" spans="1:25" ht="12.75">
      <c r="A21" s="72">
        <v>8</v>
      </c>
      <c r="B21" s="72">
        <v>6</v>
      </c>
      <c r="C21" s="4" t="s">
        <v>69</v>
      </c>
      <c r="D21" s="4" t="s">
        <v>70</v>
      </c>
      <c r="E21" s="15" t="s">
        <v>50</v>
      </c>
      <c r="F21" s="15" t="s">
        <v>49</v>
      </c>
      <c r="G21" s="37">
        <v>4</v>
      </c>
      <c r="H21" s="37">
        <v>7</v>
      </c>
      <c r="I21" s="14">
        <v>5784</v>
      </c>
      <c r="J21" s="14">
        <v>9892</v>
      </c>
      <c r="K21" s="14">
        <v>1169</v>
      </c>
      <c r="L21" s="14">
        <v>1985</v>
      </c>
      <c r="M21" s="64">
        <f>(I21/J21*100)-100</f>
        <v>-41.528507885159726</v>
      </c>
      <c r="N21" s="14">
        <f>I21/H21</f>
        <v>826.2857142857143</v>
      </c>
      <c r="O21" s="73">
        <v>7</v>
      </c>
      <c r="P21" s="22">
        <v>8432</v>
      </c>
      <c r="Q21" s="22">
        <v>15765</v>
      </c>
      <c r="R21" s="22">
        <v>1845</v>
      </c>
      <c r="S21" s="22">
        <v>3444</v>
      </c>
      <c r="T21" s="64">
        <f>(P21/Q21*100)-100</f>
        <v>-46.51443070091976</v>
      </c>
      <c r="U21" s="75">
        <v>75038</v>
      </c>
      <c r="V21" s="14">
        <f>P21/O21</f>
        <v>1204.5714285714287</v>
      </c>
      <c r="W21" s="75">
        <f>SUM(U21,P21)</f>
        <v>83470</v>
      </c>
      <c r="X21" s="75">
        <v>17057</v>
      </c>
      <c r="Y21" s="76">
        <f>SUM(X21,R21)</f>
        <v>18902</v>
      </c>
    </row>
    <row r="22" spans="1:25" ht="12.75">
      <c r="A22" s="72">
        <v>9</v>
      </c>
      <c r="B22" s="72">
        <v>8</v>
      </c>
      <c r="C22" s="4" t="s">
        <v>83</v>
      </c>
      <c r="D22" s="4" t="s">
        <v>84</v>
      </c>
      <c r="E22" s="15" t="s">
        <v>51</v>
      </c>
      <c r="F22" s="15" t="s">
        <v>42</v>
      </c>
      <c r="G22" s="37">
        <v>2</v>
      </c>
      <c r="H22" s="37">
        <v>3</v>
      </c>
      <c r="I22" s="24">
        <v>5051</v>
      </c>
      <c r="J22" s="24">
        <v>9438</v>
      </c>
      <c r="K22" s="93">
        <v>897</v>
      </c>
      <c r="L22" s="93">
        <v>1718</v>
      </c>
      <c r="M22" s="64">
        <f>(I22/J22*100)-100</f>
        <v>-46.48230557321467</v>
      </c>
      <c r="N22" s="14">
        <f>I22/H22</f>
        <v>1683.6666666666667</v>
      </c>
      <c r="O22" s="73">
        <v>3</v>
      </c>
      <c r="P22" s="74">
        <v>7266</v>
      </c>
      <c r="Q22" s="74">
        <v>14702</v>
      </c>
      <c r="R22" s="74">
        <v>1367</v>
      </c>
      <c r="S22" s="74">
        <v>2865</v>
      </c>
      <c r="T22" s="64">
        <f>(P22/Q22*100)-100</f>
        <v>-50.57815263229492</v>
      </c>
      <c r="U22" s="75">
        <v>15721</v>
      </c>
      <c r="V22" s="14">
        <f>P22/O22</f>
        <v>2422</v>
      </c>
      <c r="W22" s="75">
        <f>SUM(U22,P22)</f>
        <v>22987</v>
      </c>
      <c r="X22" s="75">
        <v>3094</v>
      </c>
      <c r="Y22" s="76">
        <f>SUM(X22,R22)</f>
        <v>4461</v>
      </c>
    </row>
    <row r="23" spans="1:25" ht="12.75">
      <c r="A23" s="72">
        <v>10</v>
      </c>
      <c r="B23" s="72">
        <v>7</v>
      </c>
      <c r="C23" s="4" t="s">
        <v>81</v>
      </c>
      <c r="D23" s="4" t="s">
        <v>81</v>
      </c>
      <c r="E23" s="15" t="s">
        <v>82</v>
      </c>
      <c r="F23" s="15" t="s">
        <v>49</v>
      </c>
      <c r="G23" s="37">
        <v>2</v>
      </c>
      <c r="H23" s="37">
        <v>10</v>
      </c>
      <c r="I23" s="24">
        <v>4468</v>
      </c>
      <c r="J23" s="24">
        <v>9136</v>
      </c>
      <c r="K23" s="24">
        <v>874</v>
      </c>
      <c r="L23" s="24">
        <v>1920</v>
      </c>
      <c r="M23" s="64">
        <f>(I23/J23*100)-100</f>
        <v>-51.09457092819615</v>
      </c>
      <c r="N23" s="14">
        <f>I23/H23</f>
        <v>446.8</v>
      </c>
      <c r="O23" s="37">
        <v>10</v>
      </c>
      <c r="P23" s="14">
        <v>7086</v>
      </c>
      <c r="Q23" s="14">
        <v>14781</v>
      </c>
      <c r="R23" s="14">
        <v>1556</v>
      </c>
      <c r="S23" s="14">
        <v>3387</v>
      </c>
      <c r="T23" s="64">
        <f>(P23/Q23*100)-100</f>
        <v>-52.06007712604019</v>
      </c>
      <c r="U23" s="75">
        <v>17862</v>
      </c>
      <c r="V23" s="14">
        <f>P23/O23</f>
        <v>708.6</v>
      </c>
      <c r="W23" s="75">
        <f>SUM(U23,P23)</f>
        <v>24948</v>
      </c>
      <c r="X23" s="77">
        <v>4830</v>
      </c>
      <c r="Y23" s="76">
        <f>SUM(X23,R23)</f>
        <v>6386</v>
      </c>
    </row>
    <row r="24" spans="1:25" ht="12.75">
      <c r="A24" s="72">
        <v>11</v>
      </c>
      <c r="B24" s="72" t="s">
        <v>48</v>
      </c>
      <c r="C24" s="86" t="s">
        <v>93</v>
      </c>
      <c r="D24" s="86" t="s">
        <v>94</v>
      </c>
      <c r="E24" s="15" t="s">
        <v>51</v>
      </c>
      <c r="F24" s="15" t="s">
        <v>42</v>
      </c>
      <c r="G24" s="37">
        <v>1</v>
      </c>
      <c r="H24" s="37">
        <v>5</v>
      </c>
      <c r="I24" s="24">
        <v>4616</v>
      </c>
      <c r="J24" s="24"/>
      <c r="K24" s="24">
        <v>902</v>
      </c>
      <c r="L24" s="24"/>
      <c r="M24" s="64"/>
      <c r="N24" s="14">
        <f>I24/H24</f>
        <v>923.2</v>
      </c>
      <c r="O24" s="37">
        <v>5</v>
      </c>
      <c r="P24" s="14">
        <v>6394</v>
      </c>
      <c r="Q24" s="14"/>
      <c r="R24" s="14">
        <v>1380</v>
      </c>
      <c r="S24" s="14"/>
      <c r="T24" s="64"/>
      <c r="U24" s="99">
        <v>464</v>
      </c>
      <c r="V24" s="14">
        <f>P24/O24</f>
        <v>1278.8</v>
      </c>
      <c r="W24" s="75">
        <f>SUM(U24,P24)</f>
        <v>6858</v>
      </c>
      <c r="X24" s="77">
        <v>89</v>
      </c>
      <c r="Y24" s="76">
        <f>SUM(X24,R24)</f>
        <v>1469</v>
      </c>
    </row>
    <row r="25" spans="1:25" ht="12.75" customHeight="1">
      <c r="A25" s="72">
        <v>12</v>
      </c>
      <c r="B25" s="72">
        <v>11</v>
      </c>
      <c r="C25" s="4" t="s">
        <v>64</v>
      </c>
      <c r="D25" s="4" t="s">
        <v>64</v>
      </c>
      <c r="E25" s="15" t="s">
        <v>51</v>
      </c>
      <c r="F25" s="15" t="s">
        <v>52</v>
      </c>
      <c r="G25" s="37">
        <v>10</v>
      </c>
      <c r="H25" s="37">
        <v>3</v>
      </c>
      <c r="I25" s="24">
        <v>4244</v>
      </c>
      <c r="J25" s="24">
        <v>5001</v>
      </c>
      <c r="K25" s="24">
        <v>835</v>
      </c>
      <c r="L25" s="24">
        <v>1027</v>
      </c>
      <c r="M25" s="64">
        <f>(I25/J25*100)-100</f>
        <v>-15.136972605478903</v>
      </c>
      <c r="N25" s="14">
        <f>I25/H25</f>
        <v>1414.6666666666667</v>
      </c>
      <c r="O25" s="38">
        <v>3</v>
      </c>
      <c r="P25" s="14">
        <v>5901</v>
      </c>
      <c r="Q25" s="14">
        <v>7665</v>
      </c>
      <c r="R25" s="24">
        <v>1220</v>
      </c>
      <c r="S25" s="24">
        <v>1680</v>
      </c>
      <c r="T25" s="64">
        <f>(P25/Q25*100)-100</f>
        <v>-23.013698630136986</v>
      </c>
      <c r="U25" s="77">
        <v>129257</v>
      </c>
      <c r="V25" s="14">
        <f>P25/O25</f>
        <v>1967</v>
      </c>
      <c r="W25" s="75">
        <f>SUM(U25,P25)</f>
        <v>135158</v>
      </c>
      <c r="X25" s="75">
        <v>27088</v>
      </c>
      <c r="Y25" s="76">
        <f>SUM(X25,R25)</f>
        <v>28308</v>
      </c>
    </row>
    <row r="26" spans="1:25" ht="12.75" customHeight="1">
      <c r="A26" s="72">
        <v>13</v>
      </c>
      <c r="B26" s="72">
        <v>10</v>
      </c>
      <c r="C26" s="4" t="s">
        <v>75</v>
      </c>
      <c r="D26" s="4" t="s">
        <v>76</v>
      </c>
      <c r="E26" s="15" t="s">
        <v>51</v>
      </c>
      <c r="F26" s="15" t="s">
        <v>58</v>
      </c>
      <c r="G26" s="37">
        <v>3</v>
      </c>
      <c r="H26" s="37">
        <v>9</v>
      </c>
      <c r="I26" s="14">
        <v>4214</v>
      </c>
      <c r="J26" s="14">
        <v>6814</v>
      </c>
      <c r="K26" s="14">
        <v>702</v>
      </c>
      <c r="L26" s="14">
        <v>1112</v>
      </c>
      <c r="M26" s="64">
        <f>(I26/J26*100)-100</f>
        <v>-38.156736131493986</v>
      </c>
      <c r="N26" s="14">
        <f>I26/H26</f>
        <v>468.22222222222223</v>
      </c>
      <c r="O26" s="73">
        <v>9</v>
      </c>
      <c r="P26" s="22">
        <v>4975</v>
      </c>
      <c r="Q26" s="22">
        <v>9894</v>
      </c>
      <c r="R26" s="22">
        <v>871</v>
      </c>
      <c r="S26" s="22">
        <v>1755</v>
      </c>
      <c r="T26" s="64">
        <f>(P26/Q26*100)-100</f>
        <v>-49.717000202142714</v>
      </c>
      <c r="U26" s="77">
        <v>22456</v>
      </c>
      <c r="V26" s="14">
        <f>P26/O26</f>
        <v>552.7777777777778</v>
      </c>
      <c r="W26" s="75">
        <f>SUM(U26,P26)</f>
        <v>27431</v>
      </c>
      <c r="X26" s="75">
        <v>4157</v>
      </c>
      <c r="Y26" s="76">
        <f>SUM(X26,R26)</f>
        <v>5028</v>
      </c>
    </row>
    <row r="27" spans="1:25" ht="12.75">
      <c r="A27" s="72">
        <v>14</v>
      </c>
      <c r="B27" s="72">
        <v>12</v>
      </c>
      <c r="C27" s="4" t="s">
        <v>74</v>
      </c>
      <c r="D27" s="4" t="s">
        <v>71</v>
      </c>
      <c r="E27" s="15" t="s">
        <v>51</v>
      </c>
      <c r="F27" s="15" t="s">
        <v>52</v>
      </c>
      <c r="G27" s="37">
        <v>4</v>
      </c>
      <c r="H27" s="37">
        <v>1</v>
      </c>
      <c r="I27" s="24">
        <v>1798</v>
      </c>
      <c r="J27" s="24">
        <v>2239</v>
      </c>
      <c r="K27" s="14">
        <v>383</v>
      </c>
      <c r="L27" s="14">
        <v>477</v>
      </c>
      <c r="M27" s="64">
        <f>(I27/J27*100)-100</f>
        <v>-19.69629298794105</v>
      </c>
      <c r="N27" s="14">
        <f>I27/H27</f>
        <v>1798</v>
      </c>
      <c r="O27" s="73">
        <v>1</v>
      </c>
      <c r="P27" s="14">
        <v>3264</v>
      </c>
      <c r="Q27" s="14">
        <v>4711</v>
      </c>
      <c r="R27" s="14">
        <v>712</v>
      </c>
      <c r="S27" s="14">
        <v>1042</v>
      </c>
      <c r="T27" s="64">
        <f>(P27/Q27*100)-100</f>
        <v>-30.715347060072176</v>
      </c>
      <c r="U27" s="75">
        <v>23234</v>
      </c>
      <c r="V27" s="14">
        <f>P27/O27</f>
        <v>3264</v>
      </c>
      <c r="W27" s="75">
        <f>SUM(U27,P27)</f>
        <v>26498</v>
      </c>
      <c r="X27" s="77">
        <v>5279</v>
      </c>
      <c r="Y27" s="76">
        <f>SUM(X27,R27)</f>
        <v>5991</v>
      </c>
    </row>
    <row r="28" spans="1:25" ht="12.75">
      <c r="A28" s="72">
        <v>15</v>
      </c>
      <c r="B28" s="72" t="s">
        <v>95</v>
      </c>
      <c r="C28" s="4" t="s">
        <v>96</v>
      </c>
      <c r="D28" s="4" t="s">
        <v>97</v>
      </c>
      <c r="E28" s="15" t="s">
        <v>82</v>
      </c>
      <c r="F28" s="15" t="s">
        <v>49</v>
      </c>
      <c r="G28" s="37">
        <v>7</v>
      </c>
      <c r="H28" s="37">
        <v>6</v>
      </c>
      <c r="I28" s="95">
        <v>326</v>
      </c>
      <c r="J28" s="95">
        <v>612</v>
      </c>
      <c r="K28" s="92">
        <v>62</v>
      </c>
      <c r="L28" s="92">
        <v>252</v>
      </c>
      <c r="M28" s="64">
        <f>(I28/J28*100)-100</f>
        <v>-46.73202614379085</v>
      </c>
      <c r="N28" s="14">
        <f>I28/H28</f>
        <v>54.333333333333336</v>
      </c>
      <c r="O28" s="73">
        <v>6</v>
      </c>
      <c r="P28" s="14">
        <v>2366</v>
      </c>
      <c r="Q28" s="14">
        <v>612</v>
      </c>
      <c r="R28" s="14">
        <v>742</v>
      </c>
      <c r="S28" s="14">
        <v>252</v>
      </c>
      <c r="T28" s="64">
        <f>(P28/Q28*100)-100</f>
        <v>286.60130718954247</v>
      </c>
      <c r="U28" s="75">
        <v>38048</v>
      </c>
      <c r="V28" s="14">
        <f>P28/O28</f>
        <v>394.3333333333333</v>
      </c>
      <c r="W28" s="75">
        <f>SUM(U28,P28)</f>
        <v>40414</v>
      </c>
      <c r="X28" s="77">
        <v>9574</v>
      </c>
      <c r="Y28" s="76">
        <f>SUM(X28,R28)</f>
        <v>10316</v>
      </c>
    </row>
    <row r="29" spans="1:25" ht="12.75">
      <c r="A29" s="72">
        <v>16</v>
      </c>
      <c r="B29" s="72">
        <v>9</v>
      </c>
      <c r="C29" s="4" t="s">
        <v>62</v>
      </c>
      <c r="D29" s="4" t="s">
        <v>63</v>
      </c>
      <c r="E29" s="15" t="s">
        <v>53</v>
      </c>
      <c r="F29" s="15" t="s">
        <v>42</v>
      </c>
      <c r="G29" s="37">
        <v>11</v>
      </c>
      <c r="H29" s="37">
        <v>13</v>
      </c>
      <c r="I29" s="24">
        <v>1756</v>
      </c>
      <c r="J29" s="24">
        <v>7786</v>
      </c>
      <c r="K29" s="93">
        <v>373</v>
      </c>
      <c r="L29" s="93">
        <v>2022</v>
      </c>
      <c r="M29" s="64">
        <f>(I29/J29*100)-100</f>
        <v>-77.44669920369894</v>
      </c>
      <c r="N29" s="14">
        <f>I29/H29</f>
        <v>135.07692307692307</v>
      </c>
      <c r="O29" s="38">
        <v>13</v>
      </c>
      <c r="P29" s="14">
        <v>2235</v>
      </c>
      <c r="Q29" s="14">
        <v>10474</v>
      </c>
      <c r="R29" s="14">
        <v>492</v>
      </c>
      <c r="S29" s="14">
        <v>2725</v>
      </c>
      <c r="T29" s="64">
        <f>(P29/Q29*100)-100</f>
        <v>-78.66144739354593</v>
      </c>
      <c r="U29" s="75">
        <v>333890</v>
      </c>
      <c r="V29" s="14">
        <f>P29/O29</f>
        <v>171.92307692307693</v>
      </c>
      <c r="W29" s="75">
        <f>SUM(U29,P29)</f>
        <v>336125</v>
      </c>
      <c r="X29" s="77">
        <v>77533</v>
      </c>
      <c r="Y29" s="76">
        <f>SUM(X29,R29)</f>
        <v>78025</v>
      </c>
    </row>
    <row r="30" spans="1:25" ht="12.75">
      <c r="A30" s="72">
        <v>17</v>
      </c>
      <c r="B30" s="72">
        <v>13</v>
      </c>
      <c r="C30" s="4" t="s">
        <v>56</v>
      </c>
      <c r="D30" s="4" t="s">
        <v>57</v>
      </c>
      <c r="E30" s="15" t="s">
        <v>51</v>
      </c>
      <c r="F30" s="15" t="s">
        <v>58</v>
      </c>
      <c r="G30" s="37">
        <v>12</v>
      </c>
      <c r="H30" s="37">
        <v>11</v>
      </c>
      <c r="I30" s="24">
        <v>1308</v>
      </c>
      <c r="J30" s="24">
        <v>2237</v>
      </c>
      <c r="K30" s="22">
        <v>248</v>
      </c>
      <c r="L30" s="22">
        <v>431</v>
      </c>
      <c r="M30" s="64">
        <f>(I30/J30*100)-100</f>
        <v>-41.52883325882879</v>
      </c>
      <c r="N30" s="14">
        <f>I30/H30</f>
        <v>118.9090909090909</v>
      </c>
      <c r="O30" s="37">
        <v>11</v>
      </c>
      <c r="P30" s="22">
        <v>1880</v>
      </c>
      <c r="Q30" s="22">
        <v>3907</v>
      </c>
      <c r="R30" s="22">
        <v>374</v>
      </c>
      <c r="S30" s="22">
        <v>916</v>
      </c>
      <c r="T30" s="64">
        <f>(P30/Q30*100)-100</f>
        <v>-51.88123880214999</v>
      </c>
      <c r="U30" s="75">
        <v>291009</v>
      </c>
      <c r="V30" s="14">
        <f>P30/O30</f>
        <v>170.9090909090909</v>
      </c>
      <c r="W30" s="75">
        <f>SUM(U30,P30)</f>
        <v>292889</v>
      </c>
      <c r="X30" s="75">
        <v>64948</v>
      </c>
      <c r="Y30" s="76">
        <f>SUM(X30,R30)</f>
        <v>65322</v>
      </c>
    </row>
    <row r="31" spans="1:25" ht="12.75">
      <c r="A31" s="72">
        <v>18</v>
      </c>
      <c r="B31" s="72">
        <v>19</v>
      </c>
      <c r="C31" s="98" t="s">
        <v>60</v>
      </c>
      <c r="D31" s="4" t="s">
        <v>61</v>
      </c>
      <c r="E31" s="15" t="s">
        <v>46</v>
      </c>
      <c r="F31" s="15" t="s">
        <v>42</v>
      </c>
      <c r="G31" s="37">
        <v>11</v>
      </c>
      <c r="H31" s="37">
        <v>10</v>
      </c>
      <c r="I31" s="24">
        <v>1148</v>
      </c>
      <c r="J31" s="24">
        <v>1222</v>
      </c>
      <c r="K31" s="95">
        <v>220</v>
      </c>
      <c r="L31" s="95">
        <v>227</v>
      </c>
      <c r="M31" s="64">
        <f>(I31/J31*100)-100</f>
        <v>-6.0556464811784</v>
      </c>
      <c r="N31" s="14">
        <f>I31/H31</f>
        <v>114.8</v>
      </c>
      <c r="O31" s="73">
        <v>10</v>
      </c>
      <c r="P31" s="14">
        <v>1545</v>
      </c>
      <c r="Q31" s="14">
        <v>1222</v>
      </c>
      <c r="R31" s="14">
        <v>297</v>
      </c>
      <c r="S31" s="14">
        <v>227</v>
      </c>
      <c r="T31" s="64">
        <f>(P31/Q31*100)-100</f>
        <v>26.43207855973813</v>
      </c>
      <c r="U31" s="97">
        <v>186271</v>
      </c>
      <c r="V31" s="14">
        <f>P31/O31</f>
        <v>154.5</v>
      </c>
      <c r="W31" s="75">
        <f>SUM(U31,P31)</f>
        <v>187816</v>
      </c>
      <c r="X31" s="75">
        <v>39240</v>
      </c>
      <c r="Y31" s="76">
        <f>SUM(X31,R31)</f>
        <v>39537</v>
      </c>
    </row>
    <row r="32" spans="1:25" ht="12.75">
      <c r="A32" s="72">
        <v>19</v>
      </c>
      <c r="B32" s="72">
        <v>20</v>
      </c>
      <c r="C32" s="86" t="s">
        <v>54</v>
      </c>
      <c r="D32" s="86" t="s">
        <v>54</v>
      </c>
      <c r="E32" s="15" t="s">
        <v>82</v>
      </c>
      <c r="F32" s="15" t="s">
        <v>55</v>
      </c>
      <c r="G32" s="37">
        <v>14</v>
      </c>
      <c r="H32" s="37">
        <v>12</v>
      </c>
      <c r="I32" s="14">
        <v>447</v>
      </c>
      <c r="J32" s="14">
        <v>925</v>
      </c>
      <c r="K32" s="14">
        <v>99</v>
      </c>
      <c r="L32" s="14">
        <v>211</v>
      </c>
      <c r="M32" s="64">
        <f>(I32/J32*100)-100</f>
        <v>-51.67567567567568</v>
      </c>
      <c r="N32" s="14">
        <f>I32/H32</f>
        <v>37.25</v>
      </c>
      <c r="O32" s="73">
        <v>12</v>
      </c>
      <c r="P32" s="14">
        <v>487</v>
      </c>
      <c r="Q32" s="14">
        <v>1188</v>
      </c>
      <c r="R32" s="14">
        <v>108</v>
      </c>
      <c r="S32" s="14">
        <v>268</v>
      </c>
      <c r="T32" s="64">
        <f>(P32/Q32*100)-100</f>
        <v>-59.00673400673401</v>
      </c>
      <c r="U32" s="100">
        <v>198355</v>
      </c>
      <c r="V32" s="14">
        <f>P32/O32</f>
        <v>40.583333333333336</v>
      </c>
      <c r="W32" s="75">
        <f>SUM(U32,P32)</f>
        <v>198842</v>
      </c>
      <c r="X32" s="75">
        <v>46364</v>
      </c>
      <c r="Y32" s="76">
        <f>SUM(X32,R32)</f>
        <v>46472</v>
      </c>
    </row>
    <row r="33" spans="1:25" ht="13.5" thickBot="1">
      <c r="A33" s="72">
        <v>20</v>
      </c>
      <c r="B33" s="72">
        <v>15</v>
      </c>
      <c r="C33" s="4" t="s">
        <v>67</v>
      </c>
      <c r="D33" s="4" t="s">
        <v>68</v>
      </c>
      <c r="E33" s="15" t="s">
        <v>51</v>
      </c>
      <c r="F33" s="15" t="s">
        <v>58</v>
      </c>
      <c r="G33" s="37">
        <v>5</v>
      </c>
      <c r="H33" s="37">
        <v>4</v>
      </c>
      <c r="I33" s="14">
        <v>316</v>
      </c>
      <c r="J33" s="14">
        <v>1210</v>
      </c>
      <c r="K33" s="96">
        <v>64</v>
      </c>
      <c r="L33" s="96">
        <v>242</v>
      </c>
      <c r="M33" s="64">
        <f>(I33/J33*100)-100</f>
        <v>-73.88429752066116</v>
      </c>
      <c r="N33" s="14">
        <f>I33/H33</f>
        <v>79</v>
      </c>
      <c r="O33" s="38">
        <v>4</v>
      </c>
      <c r="P33" s="14">
        <v>485</v>
      </c>
      <c r="Q33" s="14">
        <v>2177</v>
      </c>
      <c r="R33" s="14">
        <v>104</v>
      </c>
      <c r="S33" s="14">
        <v>480</v>
      </c>
      <c r="T33" s="64">
        <f>(P33/Q33*100)-100</f>
        <v>-77.72163527790538</v>
      </c>
      <c r="U33" s="89">
        <v>22180</v>
      </c>
      <c r="V33" s="14">
        <f>P33/O33</f>
        <v>121.25</v>
      </c>
      <c r="W33" s="75">
        <f>SUM(U33,P33)</f>
        <v>22665</v>
      </c>
      <c r="X33" s="89">
        <v>4843</v>
      </c>
      <c r="Y33" s="76">
        <f>SUM(X33,R33)</f>
        <v>4947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168</v>
      </c>
      <c r="I34" s="31">
        <f>SUM(I14:I33)</f>
        <v>114935</v>
      </c>
      <c r="J34" s="31">
        <v>232940</v>
      </c>
      <c r="K34" s="31">
        <f>SUM(K14:K33)</f>
        <v>22438</v>
      </c>
      <c r="L34" s="31">
        <v>44683</v>
      </c>
      <c r="M34" s="68">
        <f>(I34/J34*100)-100</f>
        <v>-50.65896797458573</v>
      </c>
      <c r="N34" s="32">
        <f>I34/H34</f>
        <v>684.1369047619048</v>
      </c>
      <c r="O34" s="34">
        <f>SUM(O14:O33)</f>
        <v>168</v>
      </c>
      <c r="P34" s="31">
        <f>SUM(P14:P33)</f>
        <v>163392</v>
      </c>
      <c r="Q34" s="31">
        <v>348995</v>
      </c>
      <c r="R34" s="31">
        <f>SUM(R14:R33)</f>
        <v>34829</v>
      </c>
      <c r="S34" s="31">
        <v>70166</v>
      </c>
      <c r="T34" s="68">
        <f>(P34/Q34*100)-100</f>
        <v>-53.18213727990372</v>
      </c>
      <c r="U34" s="78">
        <f>SUM(U14:U33)</f>
        <v>1986885</v>
      </c>
      <c r="V34" s="32">
        <f>P34/O34</f>
        <v>972.5714285714286</v>
      </c>
      <c r="W34" s="90">
        <f>SUM(U34,P34)</f>
        <v>2150277</v>
      </c>
      <c r="X34" s="79">
        <f>SUM(X14:X33)</f>
        <v>436793</v>
      </c>
      <c r="Y34" s="35">
        <f>SUM(Y14:Y33)</f>
        <v>471622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02 - Mar</v>
      </c>
      <c r="L4" s="20"/>
      <c r="M4" s="62" t="str">
        <f>'WEEKLY COMPETITIVE REPORT'!M4</f>
        <v>04 -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01 - Mar</v>
      </c>
      <c r="L5" s="7"/>
      <c r="M5" s="63" t="str">
        <f>'WEEKLY COMPETITIVE REPORT'!M5</f>
        <v>07 - Mar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40976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IRON LADY</v>
      </c>
      <c r="D14" s="4" t="str">
        <f>'WEEKLY COMPETITIVE REPORT'!D14</f>
        <v>ŽELEZNA LADY</v>
      </c>
      <c r="E14" s="4" t="str">
        <f>'WEEKLY COMPETITIVE REPORT'!E14</f>
        <v>IND</v>
      </c>
      <c r="F14" s="4" t="str">
        <f>'WEEKLY COMPETITIVE REPORT'!F14</f>
        <v>FIVIA</v>
      </c>
      <c r="G14" s="37">
        <f>'WEEKLY COMPETITIVE REPORT'!G14</f>
        <v>1</v>
      </c>
      <c r="H14" s="37">
        <f>'WEEKLY COMPETITIVE REPORT'!H14</f>
        <v>9</v>
      </c>
      <c r="I14" s="14">
        <f>'WEEKLY COMPETITIVE REPORT'!I14/Y4</f>
        <v>23948.962495166903</v>
      </c>
      <c r="J14" s="14">
        <f>'WEEKLY COMPETITIVE REPORT'!J14/Y4</f>
        <v>0</v>
      </c>
      <c r="K14" s="22">
        <f>'WEEKLY COMPETITIVE REPORT'!K14</f>
        <v>3650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2660.9958327963227</v>
      </c>
      <c r="O14" s="37">
        <f>'WEEKLY COMPETITIVE REPORT'!O14</f>
        <v>9</v>
      </c>
      <c r="P14" s="14">
        <f>'WEEKLY COMPETITIVE REPORT'!P14/Y4</f>
        <v>38163.42312153628</v>
      </c>
      <c r="Q14" s="14">
        <f>'WEEKLY COMPETITIVE REPORT'!Q14/Y4</f>
        <v>0</v>
      </c>
      <c r="R14" s="22">
        <f>'WEEKLY COMPETITIVE REPORT'!R14</f>
        <v>6411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4240.380346837364</v>
      </c>
      <c r="W14" s="25">
        <f aca="true" t="shared" si="2" ref="W14:W20">P14+U14</f>
        <v>38163.42312153628</v>
      </c>
      <c r="X14" s="22">
        <f>'WEEKLY COMPETITIVE REPORT'!X14</f>
        <v>0</v>
      </c>
      <c r="Y14" s="56">
        <f>'WEEKLY COMPETITIVE REPORT'!Y14</f>
        <v>6411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THIS MEANS WAR</v>
      </c>
      <c r="D15" s="4" t="str">
        <f>'WEEKLY COMPETITIVE REPORT'!D15</f>
        <v>TO JE VOJNA!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3</v>
      </c>
      <c r="H15" s="37">
        <f>'WEEKLY COMPETITIVE REPORT'!H15</f>
        <v>9</v>
      </c>
      <c r="I15" s="14">
        <f>'WEEKLY COMPETITIVE REPORT'!I15/Y4</f>
        <v>18086.09356875886</v>
      </c>
      <c r="J15" s="14">
        <f>'WEEKLY COMPETITIVE REPORT'!J15/Y4</f>
        <v>24245.392447480343</v>
      </c>
      <c r="K15" s="22">
        <f>'WEEKLY COMPETITIVE REPORT'!K15</f>
        <v>2786</v>
      </c>
      <c r="L15" s="22">
        <f>'WEEKLY COMPETITIVE REPORT'!L15</f>
        <v>3749</v>
      </c>
      <c r="M15" s="64">
        <f>'WEEKLY COMPETITIVE REPORT'!M15</f>
        <v>-25.403997448437167</v>
      </c>
      <c r="N15" s="14">
        <f t="shared" si="0"/>
        <v>2009.5659520843178</v>
      </c>
      <c r="O15" s="37">
        <f>'WEEKLY COMPETITIVE REPORT'!O15</f>
        <v>9</v>
      </c>
      <c r="P15" s="14">
        <f>'WEEKLY COMPETITIVE REPORT'!P15/Y4</f>
        <v>24772.52223224642</v>
      </c>
      <c r="Q15" s="14">
        <f>'WEEKLY COMPETITIVE REPORT'!Q15/Y4</f>
        <v>37315.37569274391</v>
      </c>
      <c r="R15" s="22">
        <f>'WEEKLY COMPETITIVE REPORT'!R15</f>
        <v>4182</v>
      </c>
      <c r="S15" s="22">
        <f>'WEEKLY COMPETITIVE REPORT'!S15</f>
        <v>6254</v>
      </c>
      <c r="T15" s="64">
        <f>'WEEKLY COMPETITIVE REPORT'!T15</f>
        <v>-33.61309708838462</v>
      </c>
      <c r="U15" s="14">
        <f>'WEEKLY COMPETITIVE REPORT'!U15/Y4</f>
        <v>92732.31086480216</v>
      </c>
      <c r="V15" s="14">
        <f t="shared" si="1"/>
        <v>2752.5024702496025</v>
      </c>
      <c r="W15" s="25">
        <f t="shared" si="2"/>
        <v>117504.83309704858</v>
      </c>
      <c r="X15" s="22">
        <f>'WEEKLY COMPETITIVE REPORT'!X15</f>
        <v>15573</v>
      </c>
      <c r="Y15" s="56">
        <f>'WEEKLY COMPETITIVE REPORT'!Y15</f>
        <v>19755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DEVIL INSIDE</v>
      </c>
      <c r="D16" s="4" t="str">
        <f>'WEEKLY COMPETITIVE REPORT'!D16</f>
        <v>HUDIČ V NAS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1</v>
      </c>
      <c r="H16" s="37">
        <f>'WEEKLY COMPETITIVE REPORT'!H16</f>
        <v>7</v>
      </c>
      <c r="I16" s="14">
        <f>'WEEKLY COMPETITIVE REPORT'!I16/Y4</f>
        <v>15367.959788632556</v>
      </c>
      <c r="J16" s="14">
        <f>'WEEKLY COMPETITIVE REPORT'!J16/Y4</f>
        <v>0</v>
      </c>
      <c r="K16" s="22">
        <f>'WEEKLY COMPETITIVE REPORT'!K16</f>
        <v>2356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2195.422826947508</v>
      </c>
      <c r="O16" s="37">
        <f>'WEEKLY COMPETITIVE REPORT'!O16</f>
        <v>7</v>
      </c>
      <c r="P16" s="14">
        <f>'WEEKLY COMPETITIVE REPORT'!P16/Y4</f>
        <v>21238.56167031834</v>
      </c>
      <c r="Q16" s="14">
        <f>'WEEKLY COMPETITIVE REPORT'!Q16/Y4</f>
        <v>0</v>
      </c>
      <c r="R16" s="22">
        <f>'WEEKLY COMPETITIVE REPORT'!R16</f>
        <v>3583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3034.0802386169057</v>
      </c>
      <c r="W16" s="25">
        <f t="shared" si="2"/>
        <v>21238.56167031834</v>
      </c>
      <c r="X16" s="22">
        <f>'WEEKLY COMPETITIVE REPORT'!X16</f>
        <v>0</v>
      </c>
      <c r="Y16" s="56">
        <f>'WEEKLY COMPETITIVE REPORT'!Y16</f>
        <v>3583</v>
      </c>
    </row>
    <row r="17" spans="1:25" ht="12.75">
      <c r="A17" s="50">
        <v>4</v>
      </c>
      <c r="B17" s="4">
        <f>'WEEKLY COMPETITIVE REPORT'!B17</f>
        <v>1</v>
      </c>
      <c r="C17" s="4" t="str">
        <f>'WEEKLY COMPETITIVE REPORT'!C17</f>
        <v>PUSS IN BOOTS</v>
      </c>
      <c r="D17" s="4" t="str">
        <f>'WEEKLY COMPETITIVE REPORT'!D17</f>
        <v>OBUTI MAČEK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7</v>
      </c>
      <c r="H17" s="37">
        <f>'WEEKLY COMPETITIVE REPORT'!H17</f>
        <v>22</v>
      </c>
      <c r="I17" s="14">
        <f>'WEEKLY COMPETITIVE REPORT'!I17/Y4</f>
        <v>12928.212398504962</v>
      </c>
      <c r="J17" s="14">
        <f>'WEEKLY COMPETITIVE REPORT'!J17/Y4</f>
        <v>36646.47506121923</v>
      </c>
      <c r="K17" s="22">
        <f>'WEEKLY COMPETITIVE REPORT'!K17</f>
        <v>2100</v>
      </c>
      <c r="L17" s="22">
        <f>'WEEKLY COMPETITIVE REPORT'!L17</f>
        <v>5436</v>
      </c>
      <c r="M17" s="64">
        <f>'WEEKLY COMPETITIVE REPORT'!M17</f>
        <v>-64.72181191531266</v>
      </c>
      <c r="N17" s="14">
        <f t="shared" si="0"/>
        <v>587.6460181138619</v>
      </c>
      <c r="O17" s="37">
        <f>'WEEKLY COMPETITIVE REPORT'!O17</f>
        <v>22</v>
      </c>
      <c r="P17" s="14">
        <f>'WEEKLY COMPETITIVE REPORT'!P17/Y4</f>
        <v>16371.955148859388</v>
      </c>
      <c r="Q17" s="14">
        <f>'WEEKLY COMPETITIVE REPORT'!Q17/Y4</f>
        <v>55115.34991622632</v>
      </c>
      <c r="R17" s="22">
        <f>'WEEKLY COMPETITIVE REPORT'!R17</f>
        <v>2735</v>
      </c>
      <c r="S17" s="22">
        <f>'WEEKLY COMPETITIVE REPORT'!S17</f>
        <v>8352</v>
      </c>
      <c r="T17" s="64">
        <f>'WEEKLY COMPETITIVE REPORT'!T17</f>
        <v>-70.29510803479562</v>
      </c>
      <c r="U17" s="14">
        <f>'WEEKLY COMPETITIVE REPORT'!U17/Y4</f>
        <v>523196.28818146663</v>
      </c>
      <c r="V17" s="14">
        <f t="shared" si="1"/>
        <v>744.1797794936085</v>
      </c>
      <c r="W17" s="25">
        <f t="shared" si="2"/>
        <v>539568.243330326</v>
      </c>
      <c r="X17" s="22">
        <f>'WEEKLY COMPETITIVE REPORT'!X17</f>
        <v>84807</v>
      </c>
      <c r="Y17" s="56">
        <f>'WEEKLY COMPETITIVE REPORT'!Y17</f>
        <v>87542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DESCENDANTS</v>
      </c>
      <c r="D18" s="4" t="str">
        <f>'WEEKLY COMPETITIVE REPORT'!D18</f>
        <v>POTOMCI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6</v>
      </c>
      <c r="I18" s="14">
        <f>'WEEKLY COMPETITIVE REPORT'!I18/Y4</f>
        <v>10815.826781801778</v>
      </c>
      <c r="J18" s="14">
        <f>'WEEKLY COMPETITIVE REPORT'!J18/Y4</f>
        <v>16449.284701636807</v>
      </c>
      <c r="K18" s="22">
        <f>'WEEKLY COMPETITIVE REPORT'!K18</f>
        <v>1661</v>
      </c>
      <c r="L18" s="22">
        <f>'WEEKLY COMPETITIVE REPORT'!L18</f>
        <v>2520</v>
      </c>
      <c r="M18" s="64">
        <f>'WEEKLY COMPETITIVE REPORT'!M18</f>
        <v>-34.24743398887409</v>
      </c>
      <c r="N18" s="14">
        <f t="shared" si="0"/>
        <v>1802.637796966963</v>
      </c>
      <c r="O18" s="37">
        <f>'WEEKLY COMPETITIVE REPORT'!O18</f>
        <v>6</v>
      </c>
      <c r="P18" s="14">
        <f>'WEEKLY COMPETITIVE REPORT'!P18/Y4</f>
        <v>15593.504317566696</v>
      </c>
      <c r="Q18" s="14">
        <f>'WEEKLY COMPETITIVE REPORT'!Q18/Y4</f>
        <v>25464.62172960433</v>
      </c>
      <c r="R18" s="22">
        <f>'WEEKLY COMPETITIVE REPORT'!R18</f>
        <v>2619</v>
      </c>
      <c r="S18" s="22">
        <f>'WEEKLY COMPETITIVE REPORT'!S18</f>
        <v>4292</v>
      </c>
      <c r="T18" s="64">
        <f>'WEEKLY COMPETITIVE REPORT'!T18</f>
        <v>-38.76404494382022</v>
      </c>
      <c r="U18" s="14">
        <f>'WEEKLY COMPETITIVE REPORT'!U18/Y4</f>
        <v>28239.463848434076</v>
      </c>
      <c r="V18" s="14">
        <f t="shared" si="1"/>
        <v>2598.917386261116</v>
      </c>
      <c r="W18" s="25">
        <f t="shared" si="2"/>
        <v>43832.96816600077</v>
      </c>
      <c r="X18" s="22">
        <f>'WEEKLY COMPETITIVE REPORT'!X18</f>
        <v>4952</v>
      </c>
      <c r="Y18" s="56">
        <f>'WEEKLY COMPETITIVE REPORT'!Y18</f>
        <v>7571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JOURNEY 2: THE MYSTERIOUS ISLAND</v>
      </c>
      <c r="D19" s="4" t="str">
        <f>'WEEKLY COMPETITIVE REPORT'!D19</f>
        <v>POTOVANJE V SREDIŠČE ZEMLJE 2: SKRIVNOSTNI OTOK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14</v>
      </c>
      <c r="I19" s="14">
        <f>'WEEKLY COMPETITIVE REPORT'!I19/Y4</f>
        <v>12478.412166516304</v>
      </c>
      <c r="J19" s="14">
        <f>'WEEKLY COMPETITIVE REPORT'!J19/Y4</f>
        <v>21456.373243974736</v>
      </c>
      <c r="K19" s="22">
        <f>'WEEKLY COMPETITIVE REPORT'!K19</f>
        <v>1743</v>
      </c>
      <c r="L19" s="22">
        <f>'WEEKLY COMPETITIVE REPORT'!L19</f>
        <v>2978</v>
      </c>
      <c r="M19" s="64">
        <f>'WEEKLY COMPETITIVE REPORT'!M19</f>
        <v>-41.842864007688604</v>
      </c>
      <c r="N19" s="14">
        <f t="shared" si="0"/>
        <v>891.3151547511645</v>
      </c>
      <c r="O19" s="37">
        <f>'WEEKLY COMPETITIVE REPORT'!O19</f>
        <v>14</v>
      </c>
      <c r="P19" s="14">
        <f>'WEEKLY COMPETITIVE REPORT'!P19/Y4</f>
        <v>14983.889676504703</v>
      </c>
      <c r="Q19" s="14">
        <f>'WEEKLY COMPETITIVE REPORT'!Q19/Y4</f>
        <v>33682.175538084804</v>
      </c>
      <c r="R19" s="22">
        <f>'WEEKLY COMPETITIVE REPORT'!R19</f>
        <v>2263</v>
      </c>
      <c r="S19" s="22">
        <f>'WEEKLY COMPETITIVE REPORT'!S19</f>
        <v>4870</v>
      </c>
      <c r="T19" s="64">
        <f>'WEEKLY COMPETITIVE REPORT'!T19</f>
        <v>-55.51388995178694</v>
      </c>
      <c r="U19" s="14">
        <f>'WEEKLY COMPETITIVE REPORT'!U19/Y4</f>
        <v>119595.30867379816</v>
      </c>
      <c r="V19" s="14">
        <f t="shared" si="1"/>
        <v>1070.2778340360503</v>
      </c>
      <c r="W19" s="25">
        <f t="shared" si="2"/>
        <v>134579.19835030288</v>
      </c>
      <c r="X19" s="22">
        <f>'WEEKLY COMPETITIVE REPORT'!X19</f>
        <v>18578</v>
      </c>
      <c r="Y19" s="56">
        <f>'WEEKLY COMPETITIVE REPORT'!Y19</f>
        <v>20841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SAFE HOUSE</v>
      </c>
      <c r="D20" s="4" t="str">
        <f>'WEEKLY COMPETITIVE REPORT'!D20</f>
        <v>VARNA HIŠA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3</v>
      </c>
      <c r="H20" s="37">
        <f>'WEEKLY COMPETITIVE REPORT'!H20</f>
        <v>7</v>
      </c>
      <c r="I20" s="14">
        <f>'WEEKLY COMPETITIVE REPORT'!I20/Y4</f>
        <v>8783.348369635261</v>
      </c>
      <c r="J20" s="14">
        <f>'WEEKLY COMPETITIVE REPORT'!J20/Y4</f>
        <v>14749.323366413197</v>
      </c>
      <c r="K20" s="22">
        <f>'WEEKLY COMPETITIVE REPORT'!K20</f>
        <v>1314</v>
      </c>
      <c r="L20" s="22">
        <f>'WEEKLY COMPETITIVE REPORT'!L20</f>
        <v>2226</v>
      </c>
      <c r="M20" s="64">
        <f>'WEEKLY COMPETITIVE REPORT'!M20</f>
        <v>-40.449143656064315</v>
      </c>
      <c r="N20" s="14">
        <f t="shared" si="0"/>
        <v>1254.7640528050374</v>
      </c>
      <c r="O20" s="37">
        <f>'WEEKLY COMPETITIVE REPORT'!O20</f>
        <v>7</v>
      </c>
      <c r="P20" s="14">
        <f>'WEEKLY COMPETITIVE REPORT'!P20/Y4</f>
        <v>12033.767238046139</v>
      </c>
      <c r="Q20" s="14">
        <f>'WEEKLY COMPETITIVE REPORT'!Q20/Y4</f>
        <v>23291.661296558836</v>
      </c>
      <c r="R20" s="22">
        <f>'WEEKLY COMPETITIVE REPORT'!R20</f>
        <v>1968</v>
      </c>
      <c r="S20" s="22">
        <f>'WEEKLY COMPETITIVE REPORT'!S20</f>
        <v>3877</v>
      </c>
      <c r="T20" s="64">
        <f>'WEEKLY COMPETITIVE REPORT'!T20</f>
        <v>-48.334440017706946</v>
      </c>
      <c r="U20" s="14">
        <f>'WEEKLY COMPETITIVE REPORT'!U20/Y4</f>
        <v>52192.29282123985</v>
      </c>
      <c r="V20" s="14">
        <f t="shared" si="1"/>
        <v>1719.1096054351626</v>
      </c>
      <c r="W20" s="25">
        <f t="shared" si="2"/>
        <v>64226.060059285985</v>
      </c>
      <c r="X20" s="22">
        <f>'WEEKLY COMPETITIVE REPORT'!X20</f>
        <v>8787</v>
      </c>
      <c r="Y20" s="56">
        <f>'WEEKLY COMPETITIVE REPORT'!Y20</f>
        <v>10755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THE VOW</v>
      </c>
      <c r="D21" s="4" t="str">
        <f>'WEEKLY COMPETITIVE REPORT'!D21</f>
        <v>ZAOBLJUBA LJUBEZNI</v>
      </c>
      <c r="E21" s="4" t="str">
        <f>'WEEKLY COMPETITIVE REPORT'!E21</f>
        <v>SONY</v>
      </c>
      <c r="F21" s="4" t="str">
        <f>'WEEKLY COMPETITIVE REPORT'!F21</f>
        <v>CF</v>
      </c>
      <c r="G21" s="37">
        <f>'WEEKLY COMPETITIVE REPORT'!G21</f>
        <v>4</v>
      </c>
      <c r="H21" s="37">
        <f>'WEEKLY COMPETITIVE REPORT'!H21</f>
        <v>7</v>
      </c>
      <c r="I21" s="14">
        <f>'WEEKLY COMPETITIVE REPORT'!I21/Y4</f>
        <v>7454.568887743266</v>
      </c>
      <c r="J21" s="14">
        <f>'WEEKLY COMPETITIVE REPORT'!J21/Y4</f>
        <v>12749.065601237273</v>
      </c>
      <c r="K21" s="22">
        <f>'WEEKLY COMPETITIVE REPORT'!K21</f>
        <v>1169</v>
      </c>
      <c r="L21" s="22">
        <f>'WEEKLY COMPETITIVE REPORT'!L21</f>
        <v>1985</v>
      </c>
      <c r="M21" s="64">
        <f>'WEEKLY COMPETITIVE REPORT'!M21</f>
        <v>-41.528507885159726</v>
      </c>
      <c r="N21" s="14">
        <f aca="true" t="shared" si="3" ref="N21:N33">I21/H21</f>
        <v>1064.9384125347522</v>
      </c>
      <c r="O21" s="37">
        <f>'WEEKLY COMPETITIVE REPORT'!O21</f>
        <v>7</v>
      </c>
      <c r="P21" s="14">
        <f>'WEEKLY COMPETITIVE REPORT'!P21/Y4</f>
        <v>10867.379816986724</v>
      </c>
      <c r="Q21" s="14">
        <f>'WEEKLY COMPETITIVE REPORT'!Q21/Y4</f>
        <v>20318.339992267043</v>
      </c>
      <c r="R21" s="22">
        <f>'WEEKLY COMPETITIVE REPORT'!R21</f>
        <v>1845</v>
      </c>
      <c r="S21" s="22">
        <f>'WEEKLY COMPETITIVE REPORT'!S21</f>
        <v>3444</v>
      </c>
      <c r="T21" s="64">
        <f>'WEEKLY COMPETITIVE REPORT'!T21</f>
        <v>-46.51443070091976</v>
      </c>
      <c r="U21" s="14">
        <f>'WEEKLY COMPETITIVE REPORT'!U21/Y4</f>
        <v>96710.9163552004</v>
      </c>
      <c r="V21" s="14">
        <f aca="true" t="shared" si="4" ref="V21:V33">P21/O21</f>
        <v>1552.4828309981035</v>
      </c>
      <c r="W21" s="25">
        <f aca="true" t="shared" si="5" ref="W21:W33">P21+U21</f>
        <v>107578.29617218713</v>
      </c>
      <c r="X21" s="22">
        <f>'WEEKLY COMPETITIVE REPORT'!X21</f>
        <v>17057</v>
      </c>
      <c r="Y21" s="56">
        <f>'WEEKLY COMPETITIVE REPORT'!Y21</f>
        <v>18902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IN THE LAND OF BLOOD AND HONEY</v>
      </c>
      <c r="D22" s="4" t="str">
        <f>'WEEKLY COMPETITIVE REPORT'!D22</f>
        <v>V DEŽELI KRVI IN MEDU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2</v>
      </c>
      <c r="H22" s="37">
        <f>'WEEKLY COMPETITIVE REPORT'!H22</f>
        <v>3</v>
      </c>
      <c r="I22" s="14">
        <f>'WEEKLY COMPETITIVE REPORT'!I22/Y4</f>
        <v>6509.859517979121</v>
      </c>
      <c r="J22" s="14">
        <f>'WEEKLY COMPETITIVE REPORT'!J22/Y4</f>
        <v>12163.93865188813</v>
      </c>
      <c r="K22" s="22">
        <f>'WEEKLY COMPETITIVE REPORT'!K22</f>
        <v>897</v>
      </c>
      <c r="L22" s="22">
        <f>'WEEKLY COMPETITIVE REPORT'!L22</f>
        <v>1718</v>
      </c>
      <c r="M22" s="64">
        <f>'WEEKLY COMPETITIVE REPORT'!M22</f>
        <v>-46.48230557321467</v>
      </c>
      <c r="N22" s="14">
        <f t="shared" si="3"/>
        <v>2169.953172659707</v>
      </c>
      <c r="O22" s="37">
        <f>'WEEKLY COMPETITIVE REPORT'!O22</f>
        <v>3</v>
      </c>
      <c r="P22" s="14">
        <f>'WEEKLY COMPETITIVE REPORT'!P22/Y4</f>
        <v>9364.608841345535</v>
      </c>
      <c r="Q22" s="14">
        <f>'WEEKLY COMPETITIVE REPORT'!Q22/Y4</f>
        <v>18948.31808222709</v>
      </c>
      <c r="R22" s="22">
        <f>'WEEKLY COMPETITIVE REPORT'!R22</f>
        <v>1367</v>
      </c>
      <c r="S22" s="22">
        <f>'WEEKLY COMPETITIVE REPORT'!S22</f>
        <v>2865</v>
      </c>
      <c r="T22" s="64">
        <f>'WEEKLY COMPETITIVE REPORT'!T22</f>
        <v>-50.57815263229492</v>
      </c>
      <c r="U22" s="14">
        <f>'WEEKLY COMPETITIVE REPORT'!U22/Y4</f>
        <v>20261.631653563603</v>
      </c>
      <c r="V22" s="14">
        <f t="shared" si="4"/>
        <v>3121.5362804485117</v>
      </c>
      <c r="W22" s="25">
        <f t="shared" si="5"/>
        <v>29626.240494909136</v>
      </c>
      <c r="X22" s="22">
        <f>'WEEKLY COMPETITIVE REPORT'!X22</f>
        <v>3094</v>
      </c>
      <c r="Y22" s="56">
        <f>'WEEKLY COMPETITIVE REPORT'!Y22</f>
        <v>4461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KRUHA IN IGER</v>
      </c>
      <c r="D23" s="4" t="str">
        <f>'WEEKLY COMPETITIVE REPORT'!D23</f>
        <v>KRUHA IN IGER</v>
      </c>
      <c r="E23" s="4" t="str">
        <f>'WEEKLY COMPETITIVE REPORT'!E23</f>
        <v>DOMEST</v>
      </c>
      <c r="F23" s="4" t="str">
        <f>'WEEKLY COMPETITIVE REPORT'!F23</f>
        <v>CF</v>
      </c>
      <c r="G23" s="37">
        <f>'WEEKLY COMPETITIVE REPORT'!G23</f>
        <v>2</v>
      </c>
      <c r="H23" s="37">
        <f>'WEEKLY COMPETITIVE REPORT'!H23</f>
        <v>10</v>
      </c>
      <c r="I23" s="14">
        <f>'WEEKLY COMPETITIVE REPORT'!I23/Y4</f>
        <v>5758.474030158525</v>
      </c>
      <c r="J23" s="14">
        <f>'WEEKLY COMPETITIVE REPORT'!J23/Y4</f>
        <v>11774.713236241783</v>
      </c>
      <c r="K23" s="22">
        <f>'WEEKLY COMPETITIVE REPORT'!K23</f>
        <v>874</v>
      </c>
      <c r="L23" s="22">
        <f>'WEEKLY COMPETITIVE REPORT'!L23</f>
        <v>1920</v>
      </c>
      <c r="M23" s="64">
        <f>'WEEKLY COMPETITIVE REPORT'!M23</f>
        <v>-51.09457092819615</v>
      </c>
      <c r="N23" s="14">
        <f t="shared" si="3"/>
        <v>575.8474030158525</v>
      </c>
      <c r="O23" s="37">
        <f>'WEEKLY COMPETITIVE REPORT'!O23</f>
        <v>10</v>
      </c>
      <c r="P23" s="14">
        <f>'WEEKLY COMPETITIVE REPORT'!P23/Y4</f>
        <v>9132.620183013274</v>
      </c>
      <c r="Q23" s="14">
        <f>'WEEKLY COMPETITIVE REPORT'!Q23/Y4</f>
        <v>19050.135326717358</v>
      </c>
      <c r="R23" s="22">
        <f>'WEEKLY COMPETITIVE REPORT'!R23</f>
        <v>1556</v>
      </c>
      <c r="S23" s="22">
        <f>'WEEKLY COMPETITIVE REPORT'!S23</f>
        <v>3387</v>
      </c>
      <c r="T23" s="64">
        <f>'WEEKLY COMPETITIVE REPORT'!T23</f>
        <v>-52.06007712604019</v>
      </c>
      <c r="U23" s="14">
        <f>'WEEKLY COMPETITIVE REPORT'!U23/Y4</f>
        <v>23021.007861837865</v>
      </c>
      <c r="V23" s="14">
        <f t="shared" si="4"/>
        <v>913.2620183013274</v>
      </c>
      <c r="W23" s="25">
        <f t="shared" si="5"/>
        <v>32153.62804485114</v>
      </c>
      <c r="X23" s="22">
        <f>'WEEKLY COMPETITIVE REPORT'!X23</f>
        <v>4830</v>
      </c>
      <c r="Y23" s="56">
        <f>'WEEKLY COMPETITIVE REPORT'!Y23</f>
        <v>6386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MAN ON A LEDGE</v>
      </c>
      <c r="D24" s="4" t="str">
        <f>'WEEKLY COMPETITIVE REPORT'!D24</f>
        <v>SAMOMORILEC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1</v>
      </c>
      <c r="H24" s="37">
        <f>'WEEKLY COMPETITIVE REPORT'!H24</f>
        <v>5</v>
      </c>
      <c r="I24" s="14">
        <f>'WEEKLY COMPETITIVE REPORT'!I24/Y4</f>
        <v>5949.220260342828</v>
      </c>
      <c r="J24" s="14">
        <f>'WEEKLY COMPETITIVE REPORT'!J24/Y4</f>
        <v>0</v>
      </c>
      <c r="K24" s="22">
        <f>'WEEKLY COMPETITIVE REPORT'!K24</f>
        <v>902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1189.8440520685656</v>
      </c>
      <c r="O24" s="37">
        <f>'WEEKLY COMPETITIVE REPORT'!O24</f>
        <v>5</v>
      </c>
      <c r="P24" s="14">
        <f>'WEEKLY COMPETITIVE REPORT'!P24/Y4</f>
        <v>8240.7526743137</v>
      </c>
      <c r="Q24" s="14">
        <f>'WEEKLY COMPETITIVE REPORT'!Q24/Y4</f>
        <v>0</v>
      </c>
      <c r="R24" s="22">
        <f>'WEEKLY COMPETITIVE REPORT'!R24</f>
        <v>1380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598.0152081453796</v>
      </c>
      <c r="V24" s="14">
        <f t="shared" si="4"/>
        <v>1648.1505348627402</v>
      </c>
      <c r="W24" s="25">
        <f t="shared" si="5"/>
        <v>8838.76788245908</v>
      </c>
      <c r="X24" s="22">
        <f>'WEEKLY COMPETITIVE REPORT'!X24</f>
        <v>89</v>
      </c>
      <c r="Y24" s="56">
        <f>'WEEKLY COMPETITIVE REPORT'!Y24</f>
        <v>1469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PARADA</v>
      </c>
      <c r="D25" s="4" t="str">
        <f>'WEEKLY COMPETITIVE REPORT'!D25</f>
        <v>PARADA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10</v>
      </c>
      <c r="H25" s="37">
        <f>'WEEKLY COMPETITIVE REPORT'!H25</f>
        <v>3</v>
      </c>
      <c r="I25" s="14">
        <f>'WEEKLY COMPETITIVE REPORT'!I25/Y4</f>
        <v>5469.777033122825</v>
      </c>
      <c r="J25" s="14">
        <f>'WEEKLY COMPETITIVE REPORT'!J25/Y4</f>
        <v>6445.418223997937</v>
      </c>
      <c r="K25" s="22">
        <f>'WEEKLY COMPETITIVE REPORT'!K25</f>
        <v>835</v>
      </c>
      <c r="L25" s="22">
        <f>'WEEKLY COMPETITIVE REPORT'!L25</f>
        <v>1027</v>
      </c>
      <c r="M25" s="64">
        <f>'WEEKLY COMPETITIVE REPORT'!M25</f>
        <v>-15.136972605478903</v>
      </c>
      <c r="N25" s="14">
        <f t="shared" si="3"/>
        <v>1823.2590110409417</v>
      </c>
      <c r="O25" s="37">
        <f>'WEEKLY COMPETITIVE REPORT'!O25</f>
        <v>3</v>
      </c>
      <c r="P25" s="14">
        <f>'WEEKLY COMPETITIVE REPORT'!P25/Y4</f>
        <v>7605.361515659234</v>
      </c>
      <c r="Q25" s="14">
        <f>'WEEKLY COMPETITIVE REPORT'!Q25/Y4</f>
        <v>9878.850367315375</v>
      </c>
      <c r="R25" s="22">
        <f>'WEEKLY COMPETITIVE REPORT'!R25</f>
        <v>1220</v>
      </c>
      <c r="S25" s="22">
        <f>'WEEKLY COMPETITIVE REPORT'!S25</f>
        <v>1680</v>
      </c>
      <c r="T25" s="64">
        <f>'WEEKLY COMPETITIVE REPORT'!T25</f>
        <v>-23.013698630136986</v>
      </c>
      <c r="U25" s="14">
        <f>'WEEKLY COMPETITIVE REPORT'!U25/Y4</f>
        <v>166589.76672251578</v>
      </c>
      <c r="V25" s="14">
        <f t="shared" si="4"/>
        <v>2535.1205052197447</v>
      </c>
      <c r="W25" s="25">
        <f t="shared" si="5"/>
        <v>174195.128238175</v>
      </c>
      <c r="X25" s="22">
        <f>'WEEKLY COMPETITIVE REPORT'!X25</f>
        <v>27088</v>
      </c>
      <c r="Y25" s="56">
        <f>'WEEKLY COMPETITIVE REPORT'!Y25</f>
        <v>28308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GHOST RIDER : SPIRIT OF VENGEANCE 3D</v>
      </c>
      <c r="D26" s="4" t="str">
        <f>'WEEKLY COMPETITIVE REPORT'!D26</f>
        <v>NEVIDNI JEZDEC: DUH MAŠČEVANJA 3D</v>
      </c>
      <c r="E26" s="4" t="str">
        <f>'WEEKLY COMPETITIVE REPORT'!E26</f>
        <v>IND</v>
      </c>
      <c r="F26" s="4" t="str">
        <f>'WEEKLY COMPETITIVE REPORT'!F26</f>
        <v>FIVIA</v>
      </c>
      <c r="G26" s="37">
        <f>'WEEKLY COMPETITIVE REPORT'!G26</f>
        <v>3</v>
      </c>
      <c r="H26" s="37">
        <f>'WEEKLY COMPETITIVE REPORT'!H26</f>
        <v>9</v>
      </c>
      <c r="I26" s="14">
        <f>'WEEKLY COMPETITIVE REPORT'!I26/Y4</f>
        <v>5431.112256734115</v>
      </c>
      <c r="J26" s="14">
        <f>'WEEKLY COMPETITIVE REPORT'!J26/Y4</f>
        <v>8782.059543755639</v>
      </c>
      <c r="K26" s="22">
        <f>'WEEKLY COMPETITIVE REPORT'!K26</f>
        <v>702</v>
      </c>
      <c r="L26" s="22">
        <f>'WEEKLY COMPETITIVE REPORT'!L26</f>
        <v>1112</v>
      </c>
      <c r="M26" s="64">
        <f>'WEEKLY COMPETITIVE REPORT'!M26</f>
        <v>-38.156736131493986</v>
      </c>
      <c r="N26" s="14">
        <f t="shared" si="3"/>
        <v>603.4569174149017</v>
      </c>
      <c r="O26" s="37">
        <f>'WEEKLY COMPETITIVE REPORT'!O26</f>
        <v>9</v>
      </c>
      <c r="P26" s="14">
        <f>'WEEKLY COMPETITIVE REPORT'!P26/Y4</f>
        <v>6411.908751127722</v>
      </c>
      <c r="Q26" s="14">
        <f>'WEEKLY COMPETITIVE REPORT'!Q26/Y4</f>
        <v>12751.64325299652</v>
      </c>
      <c r="R26" s="22">
        <f>'WEEKLY COMPETITIVE REPORT'!R26</f>
        <v>871</v>
      </c>
      <c r="S26" s="22">
        <f>'WEEKLY COMPETITIVE REPORT'!S26</f>
        <v>1755</v>
      </c>
      <c r="T26" s="64">
        <f>'WEEKLY COMPETITIVE REPORT'!T26</f>
        <v>-49.717000202142714</v>
      </c>
      <c r="U26" s="14">
        <f>'WEEKLY COMPETITIVE REPORT'!U26/Y4</f>
        <v>28941.87395282897</v>
      </c>
      <c r="V26" s="14">
        <f t="shared" si="4"/>
        <v>712.434305680858</v>
      </c>
      <c r="W26" s="25">
        <f t="shared" si="5"/>
        <v>35353.78270395669</v>
      </c>
      <c r="X26" s="22">
        <f>'WEEKLY COMPETITIVE REPORT'!X26</f>
        <v>4157</v>
      </c>
      <c r="Y26" s="56">
        <f>'WEEKLY COMPETITIVE REPORT'!Y26</f>
        <v>5028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DANGEROUS METHOD</v>
      </c>
      <c r="D27" s="4" t="str">
        <f>'WEEKLY COMPETITIVE REPORT'!D27</f>
        <v>NEVARNA METODA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4</v>
      </c>
      <c r="H27" s="37">
        <f>'WEEKLY COMPETITIVE REPORT'!H27</f>
        <v>1</v>
      </c>
      <c r="I27" s="14">
        <f>'WEEKLY COMPETITIVE REPORT'!I27/Y4</f>
        <v>2317.3089315633456</v>
      </c>
      <c r="J27" s="14">
        <f>'WEEKLY COMPETITIVE REPORT'!J27/Y17</f>
        <v>0.025576294807064037</v>
      </c>
      <c r="K27" s="22">
        <f>'WEEKLY COMPETITIVE REPORT'!K27</f>
        <v>383</v>
      </c>
      <c r="L27" s="22">
        <f>'WEEKLY COMPETITIVE REPORT'!L27</f>
        <v>477</v>
      </c>
      <c r="M27" s="64">
        <f>'WEEKLY COMPETITIVE REPORT'!M27</f>
        <v>-19.69629298794105</v>
      </c>
      <c r="N27" s="14">
        <f t="shared" si="3"/>
        <v>2317.3089315633456</v>
      </c>
      <c r="O27" s="37">
        <f>'WEEKLY COMPETITIVE REPORT'!O27</f>
        <v>1</v>
      </c>
      <c r="P27" s="14">
        <f>'WEEKLY COMPETITIVE REPORT'!P27/Y4</f>
        <v>4206.727671091636</v>
      </c>
      <c r="Q27" s="14">
        <f>'WEEKLY COMPETITIVE REPORT'!Q27/Y17</f>
        <v>0.05381416919878458</v>
      </c>
      <c r="R27" s="22">
        <f>'WEEKLY COMPETITIVE REPORT'!R27</f>
        <v>712</v>
      </c>
      <c r="S27" s="22">
        <f>'WEEKLY COMPETITIVE REPORT'!S27</f>
        <v>1042</v>
      </c>
      <c r="T27" s="64">
        <f>'WEEKLY COMPETITIVE REPORT'!T27</f>
        <v>-30.715347060072176</v>
      </c>
      <c r="U27" s="14">
        <f>'WEEKLY COMPETITIVE REPORT'!U27/Y17</f>
        <v>0.2654040346348039</v>
      </c>
      <c r="V27" s="14">
        <f t="shared" si="4"/>
        <v>4206.727671091636</v>
      </c>
      <c r="W27" s="25">
        <f t="shared" si="5"/>
        <v>4206.993075126271</v>
      </c>
      <c r="X27" s="22">
        <f>'WEEKLY COMPETITIVE REPORT'!X27</f>
        <v>5279</v>
      </c>
      <c r="Y27" s="56">
        <f>'WEEKLY COMPETITIVE REPORT'!Y27</f>
        <v>5991</v>
      </c>
    </row>
    <row r="28" spans="1:25" ht="12.75">
      <c r="A28" s="50">
        <v>15</v>
      </c>
      <c r="B28" s="4" t="str">
        <f>'WEEKLY COMPETITIVE REPORT'!B28</f>
        <v>Reis.</v>
      </c>
      <c r="C28" s="4" t="str">
        <f>'WEEKLY COMPETITIVE REPORT'!C28</f>
        <v>IZLET - A TRIP</v>
      </c>
      <c r="D28" s="4" t="str">
        <f>'WEEKLY COMPETITIVE REPORT'!D28</f>
        <v>IZLET</v>
      </c>
      <c r="E28" s="4" t="str">
        <f>'WEEKLY COMPETITIVE REPORT'!E28</f>
        <v>DOMEST</v>
      </c>
      <c r="F28" s="4" t="str">
        <f>'WEEKLY COMPETITIVE REPORT'!F28</f>
        <v>CF</v>
      </c>
      <c r="G28" s="37">
        <f>'WEEKLY COMPETITIVE REPORT'!G28</f>
        <v>7</v>
      </c>
      <c r="H28" s="37">
        <f>'WEEKLY COMPETITIVE REPORT'!H28</f>
        <v>6</v>
      </c>
      <c r="I28" s="14">
        <f>'WEEKLY COMPETITIVE REPORT'!I28/Y4</f>
        <v>420.1572367573141</v>
      </c>
      <c r="J28" s="14">
        <f>'WEEKLY COMPETITIVE REPORT'!J28/Y17</f>
        <v>0.006990930067853144</v>
      </c>
      <c r="K28" s="22">
        <f>'WEEKLY COMPETITIVE REPORT'!K28</f>
        <v>62</v>
      </c>
      <c r="L28" s="22">
        <f>'WEEKLY COMPETITIVE REPORT'!L28</f>
        <v>252</v>
      </c>
      <c r="M28" s="64">
        <f>'WEEKLY COMPETITIVE REPORT'!M28</f>
        <v>-46.73202614379085</v>
      </c>
      <c r="N28" s="14">
        <f t="shared" si="3"/>
        <v>70.02620612621901</v>
      </c>
      <c r="O28" s="37">
        <f>'WEEKLY COMPETITIVE REPORT'!O28</f>
        <v>6</v>
      </c>
      <c r="P28" s="14">
        <f>'WEEKLY COMPETITIVE REPORT'!P28/Y4</f>
        <v>3049.362031189586</v>
      </c>
      <c r="Q28" s="14">
        <f>'WEEKLY COMPETITIVE REPORT'!Q28/Y17</f>
        <v>0.006990930067853144</v>
      </c>
      <c r="R28" s="22">
        <f>'WEEKLY COMPETITIVE REPORT'!R28</f>
        <v>742</v>
      </c>
      <c r="S28" s="22">
        <f>'WEEKLY COMPETITIVE REPORT'!S28</f>
        <v>252</v>
      </c>
      <c r="T28" s="64">
        <f>'WEEKLY COMPETITIVE REPORT'!T28</f>
        <v>286.60130718954247</v>
      </c>
      <c r="U28" s="14">
        <f>'WEEKLY COMPETITIVE REPORT'!U28/Y17</f>
        <v>0.43462566539489617</v>
      </c>
      <c r="V28" s="14">
        <f t="shared" si="4"/>
        <v>508.22700519826435</v>
      </c>
      <c r="W28" s="25">
        <f t="shared" si="5"/>
        <v>3049.796656854981</v>
      </c>
      <c r="X28" s="22">
        <f>'WEEKLY COMPETITIVE REPORT'!X28</f>
        <v>9574</v>
      </c>
      <c r="Y28" s="56">
        <f>'WEEKLY COMPETITIVE REPORT'!Y28</f>
        <v>10316</v>
      </c>
    </row>
    <row r="29" spans="1:25" ht="12.75">
      <c r="A29" s="50">
        <v>16</v>
      </c>
      <c r="B29" s="4">
        <f>'WEEKLY COMPETITIVE REPORT'!B29</f>
        <v>9</v>
      </c>
      <c r="C29" s="4" t="str">
        <f>'WEEKLY COMPETITIVE REPORT'!C29</f>
        <v>ALVIN AND THE CHIPMUNKS 3</v>
      </c>
      <c r="D29" s="4" t="str">
        <f>'WEEKLY COMPETITIVE REPORT'!D29</f>
        <v>ALVIN IN VEVERIČKI 3</v>
      </c>
      <c r="E29" s="4" t="str">
        <f>'WEEKLY COMPETITIVE REPORT'!E29</f>
        <v>FOX</v>
      </c>
      <c r="F29" s="4" t="str">
        <f>'WEEKLY COMPETITIVE REPORT'!F29</f>
        <v>Blitz</v>
      </c>
      <c r="G29" s="37">
        <f>'WEEKLY COMPETITIVE REPORT'!G29</f>
        <v>11</v>
      </c>
      <c r="H29" s="37">
        <f>'WEEKLY COMPETITIVE REPORT'!H29</f>
        <v>13</v>
      </c>
      <c r="I29" s="14">
        <f>'WEEKLY COMPETITIVE REPORT'!I29/Y4</f>
        <v>2263.178244619152</v>
      </c>
      <c r="J29" s="14">
        <f>'WEEKLY COMPETITIVE REPORT'!J29/Y17</f>
        <v>0.08894016586324278</v>
      </c>
      <c r="K29" s="22">
        <f>'WEEKLY COMPETITIVE REPORT'!K29</f>
        <v>373</v>
      </c>
      <c r="L29" s="22">
        <f>'WEEKLY COMPETITIVE REPORT'!L29</f>
        <v>2022</v>
      </c>
      <c r="M29" s="64">
        <f>'WEEKLY COMPETITIVE REPORT'!M29</f>
        <v>-77.44669920369894</v>
      </c>
      <c r="N29" s="14">
        <f t="shared" si="3"/>
        <v>174.09063420147322</v>
      </c>
      <c r="O29" s="37">
        <f>'WEEKLY COMPETITIVE REPORT'!O29</f>
        <v>13</v>
      </c>
      <c r="P29" s="14">
        <f>'WEEKLY COMPETITIVE REPORT'!P29/Y4</f>
        <v>2880.5258409588864</v>
      </c>
      <c r="Q29" s="14">
        <f>'WEEKLY COMPETITIVE REPORT'!Q29/Y17</f>
        <v>0.11964542733773503</v>
      </c>
      <c r="R29" s="22">
        <f>'WEEKLY COMPETITIVE REPORT'!R29</f>
        <v>492</v>
      </c>
      <c r="S29" s="22">
        <f>'WEEKLY COMPETITIVE REPORT'!S29</f>
        <v>2725</v>
      </c>
      <c r="T29" s="64">
        <f>'WEEKLY COMPETITIVE REPORT'!T29</f>
        <v>-78.66144739354593</v>
      </c>
      <c r="U29" s="14">
        <f>'WEEKLY COMPETITIVE REPORT'!U29/Y4</f>
        <v>430326.07294754474</v>
      </c>
      <c r="V29" s="14">
        <f t="shared" si="4"/>
        <v>221.57891084299126</v>
      </c>
      <c r="W29" s="25">
        <f t="shared" si="5"/>
        <v>433206.5987885036</v>
      </c>
      <c r="X29" s="22">
        <f>'WEEKLY COMPETITIVE REPORT'!X29</f>
        <v>77533</v>
      </c>
      <c r="Y29" s="56">
        <f>'WEEKLY COMPETITIVE REPORT'!Y29</f>
        <v>78025</v>
      </c>
    </row>
    <row r="30" spans="1:25" ht="12.75">
      <c r="A30" s="51">
        <v>17</v>
      </c>
      <c r="B30" s="4">
        <f>'WEEKLY COMPETITIVE REPORT'!B30</f>
        <v>13</v>
      </c>
      <c r="C30" s="4" t="str">
        <f>'WEEKLY COMPETITIVE REPORT'!C30</f>
        <v>LISTY DO M.</v>
      </c>
      <c r="D30" s="4" t="str">
        <f>'WEEKLY COMPETITIVE REPORT'!D30</f>
        <v>PISMA SV. NIKOLAJU</v>
      </c>
      <c r="E30" s="4" t="str">
        <f>'WEEKLY COMPETITIVE REPORT'!E30</f>
        <v>IND</v>
      </c>
      <c r="F30" s="4" t="str">
        <f>'WEEKLY COMPETITIVE REPORT'!F30</f>
        <v>FIVIA</v>
      </c>
      <c r="G30" s="37">
        <f>'WEEKLY COMPETITIVE REPORT'!G30</f>
        <v>12</v>
      </c>
      <c r="H30" s="37">
        <f>'WEEKLY COMPETITIVE REPORT'!H30</f>
        <v>11</v>
      </c>
      <c r="I30" s="14">
        <f>'WEEKLY COMPETITIVE REPORT'!I30/Y4</f>
        <v>1685.7842505477508</v>
      </c>
      <c r="J30" s="14">
        <f>'WEEKLY COMPETITIVE REPORT'!J30/Y17</f>
        <v>0.025553448630371706</v>
      </c>
      <c r="K30" s="22">
        <f>'WEEKLY COMPETITIVE REPORT'!K30</f>
        <v>248</v>
      </c>
      <c r="L30" s="22">
        <f>'WEEKLY COMPETITIVE REPORT'!L30</f>
        <v>431</v>
      </c>
      <c r="M30" s="64">
        <f>'WEEKLY COMPETITIVE REPORT'!M30</f>
        <v>-41.52883325882879</v>
      </c>
      <c r="N30" s="14">
        <f t="shared" si="3"/>
        <v>153.25311368615917</v>
      </c>
      <c r="O30" s="37">
        <f>'WEEKLY COMPETITIVE REPORT'!O30</f>
        <v>11</v>
      </c>
      <c r="P30" s="14">
        <f>'WEEKLY COMPETITIVE REPORT'!P30/Y4</f>
        <v>2422.992653692486</v>
      </c>
      <c r="Q30" s="14">
        <f>'WEEKLY COMPETITIVE REPORT'!Q30/Y17</f>
        <v>0.044630006168467705</v>
      </c>
      <c r="R30" s="22">
        <f>'WEEKLY COMPETITIVE REPORT'!R30</f>
        <v>374</v>
      </c>
      <c r="S30" s="22">
        <f>'WEEKLY COMPETITIVE REPORT'!S30</f>
        <v>916</v>
      </c>
      <c r="T30" s="64">
        <f>'WEEKLY COMPETITIVE REPORT'!T30</f>
        <v>-51.88123880214999</v>
      </c>
      <c r="U30" s="14">
        <f>'WEEKLY COMPETITIVE REPORT'!U30/Y4</f>
        <v>375059.9304034025</v>
      </c>
      <c r="V30" s="14">
        <f t="shared" si="4"/>
        <v>220.27205942658964</v>
      </c>
      <c r="W30" s="25">
        <f t="shared" si="5"/>
        <v>377482.923057095</v>
      </c>
      <c r="X30" s="22">
        <f>'WEEKLY COMPETITIVE REPORT'!X30</f>
        <v>64948</v>
      </c>
      <c r="Y30" s="56">
        <f>'WEEKLY COMPETITIVE REPORT'!Y30</f>
        <v>65322</v>
      </c>
    </row>
    <row r="31" spans="1:25" ht="12.75">
      <c r="A31" s="50">
        <v>18</v>
      </c>
      <c r="B31" s="4">
        <f>'WEEKLY COMPETITIVE REPORT'!B31</f>
        <v>19</v>
      </c>
      <c r="C31" s="4" t="str">
        <f>'WEEKLY COMPETITIVE REPORT'!C31</f>
        <v>SHERLOCK HOLMES 2</v>
      </c>
      <c r="D31" s="4" t="str">
        <f>'WEEKLY COMPETITIVE REPORT'!D31</f>
        <v>SHERLOCK HOLMES: IGRA SENC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11</v>
      </c>
      <c r="H31" s="37">
        <f>'WEEKLY COMPETITIVE REPORT'!H31</f>
        <v>10</v>
      </c>
      <c r="I31" s="14">
        <f>'WEEKLY COMPETITIVE REPORT'!I31/Y4</f>
        <v>1479.5721098079648</v>
      </c>
      <c r="J31" s="14">
        <f>'WEEKLY COMPETITIVE REPORT'!J31/Y17</f>
        <v>0.01395901395901396</v>
      </c>
      <c r="K31" s="22">
        <f>'WEEKLY COMPETITIVE REPORT'!K31</f>
        <v>220</v>
      </c>
      <c r="L31" s="22">
        <f>'WEEKLY COMPETITIVE REPORT'!L31</f>
        <v>227</v>
      </c>
      <c r="M31" s="64">
        <f>'WEEKLY COMPETITIVE REPORT'!M31</f>
        <v>-6.0556464811784</v>
      </c>
      <c r="N31" s="14">
        <f t="shared" si="3"/>
        <v>147.95721098079648</v>
      </c>
      <c r="O31" s="37">
        <f>'WEEKLY COMPETITIVE REPORT'!O31</f>
        <v>10</v>
      </c>
      <c r="P31" s="14">
        <f>'WEEKLY COMPETITIVE REPORT'!P31/Y4</f>
        <v>1991.235984018559</v>
      </c>
      <c r="Q31" s="14">
        <f>'WEEKLY COMPETITIVE REPORT'!Q31/Y17</f>
        <v>0.01395901395901396</v>
      </c>
      <c r="R31" s="22">
        <f>'WEEKLY COMPETITIVE REPORT'!R31</f>
        <v>297</v>
      </c>
      <c r="S31" s="22">
        <f>'WEEKLY COMPETITIVE REPORT'!S31</f>
        <v>227</v>
      </c>
      <c r="T31" s="64">
        <f>'WEEKLY COMPETITIVE REPORT'!T31</f>
        <v>26.43207855973813</v>
      </c>
      <c r="U31" s="14">
        <f>'WEEKLY COMPETITIVE REPORT'!U31/Y4</f>
        <v>240070.88542337928</v>
      </c>
      <c r="V31" s="14">
        <f t="shared" si="4"/>
        <v>199.1235984018559</v>
      </c>
      <c r="W31" s="25">
        <f t="shared" si="5"/>
        <v>242062.12140739785</v>
      </c>
      <c r="X31" s="22">
        <f>'WEEKLY COMPETITIVE REPORT'!X31</f>
        <v>39240</v>
      </c>
      <c r="Y31" s="56">
        <f>'WEEKLY COMPETITIVE REPORT'!Y31</f>
        <v>39537</v>
      </c>
    </row>
    <row r="32" spans="1:25" ht="12.75">
      <c r="A32" s="50">
        <v>19</v>
      </c>
      <c r="B32" s="4">
        <f>'WEEKLY COMPETITIVE REPORT'!B32</f>
        <v>20</v>
      </c>
      <c r="C32" s="4" t="str">
        <f>'WEEKLY COMPETITIVE REPORT'!C32</f>
        <v>TRAKTOR, LJUBEZEN IN ROCK'N'ROLL</v>
      </c>
      <c r="D32" s="4" t="str">
        <f>'WEEKLY COMPETITIVE REPORT'!D32</f>
        <v>TRAKTOR, LJUBEZEN IN ROCK'N'ROLL</v>
      </c>
      <c r="E32" s="4" t="str">
        <f>'WEEKLY COMPETITIVE REPORT'!E32</f>
        <v>DOMEST</v>
      </c>
      <c r="F32" s="4" t="str">
        <f>'WEEKLY COMPETITIVE REPORT'!F32</f>
        <v>KZC</v>
      </c>
      <c r="G32" s="37">
        <f>'WEEKLY COMPETITIVE REPORT'!G32</f>
        <v>14</v>
      </c>
      <c r="H32" s="37">
        <f>'WEEKLY COMPETITIVE REPORT'!H32</f>
        <v>12</v>
      </c>
      <c r="I32" s="14">
        <f>'WEEKLY COMPETITIVE REPORT'!I32/Y4</f>
        <v>576.1051681917772</v>
      </c>
      <c r="J32" s="14">
        <f>'WEEKLY COMPETITIVE REPORT'!J32/Y17</f>
        <v>0.010566356720202874</v>
      </c>
      <c r="K32" s="22">
        <f>'WEEKLY COMPETITIVE REPORT'!K32</f>
        <v>99</v>
      </c>
      <c r="L32" s="22">
        <f>'WEEKLY COMPETITIVE REPORT'!L32</f>
        <v>211</v>
      </c>
      <c r="M32" s="64">
        <f>'WEEKLY COMPETITIVE REPORT'!M32</f>
        <v>-51.67567567567568</v>
      </c>
      <c r="N32" s="14">
        <f t="shared" si="3"/>
        <v>48.008764015981434</v>
      </c>
      <c r="O32" s="37">
        <f>'WEEKLY COMPETITIVE REPORT'!O32</f>
        <v>12</v>
      </c>
      <c r="P32" s="14">
        <f>'WEEKLY COMPETITIVE REPORT'!P32/Y4</f>
        <v>627.6582033767238</v>
      </c>
      <c r="Q32" s="14">
        <f>'WEEKLY COMPETITIVE REPORT'!Q32/Y17</f>
        <v>0.01357062895524434</v>
      </c>
      <c r="R32" s="22">
        <f>'WEEKLY COMPETITIVE REPORT'!R32</f>
        <v>108</v>
      </c>
      <c r="S32" s="22">
        <f>'WEEKLY COMPETITIVE REPORT'!S32</f>
        <v>268</v>
      </c>
      <c r="T32" s="64">
        <f>'WEEKLY COMPETITIVE REPORT'!T32</f>
        <v>-59.00673400673401</v>
      </c>
      <c r="U32" s="14">
        <f>'WEEKLY COMPETITIVE REPORT'!U32/Y4</f>
        <v>255645.05735275164</v>
      </c>
      <c r="V32" s="14">
        <f t="shared" si="4"/>
        <v>52.30485028139365</v>
      </c>
      <c r="W32" s="25">
        <f t="shared" si="5"/>
        <v>256272.71555612836</v>
      </c>
      <c r="X32" s="22">
        <f>'WEEKLY COMPETITIVE REPORT'!X32</f>
        <v>46364</v>
      </c>
      <c r="Y32" s="56">
        <f>'WEEKLY COMPETITIVE REPORT'!Y32</f>
        <v>46472</v>
      </c>
    </row>
    <row r="33" spans="1:25" ht="13.5" thickBot="1">
      <c r="A33" s="50">
        <v>20</v>
      </c>
      <c r="B33" s="4">
        <f>'WEEKLY COMPETITIVE REPORT'!B33</f>
        <v>15</v>
      </c>
      <c r="C33" s="4" t="str">
        <f>'WEEKLY COMPETITIVE REPORT'!C33</f>
        <v>RUM DIARY</v>
      </c>
      <c r="D33" s="4" t="str">
        <f>'WEEKLY COMPETITIVE REPORT'!D33</f>
        <v>ZAPITI DNEVNIK</v>
      </c>
      <c r="E33" s="4" t="str">
        <f>'WEEKLY COMPETITIVE REPORT'!E33</f>
        <v>IND</v>
      </c>
      <c r="F33" s="4" t="str">
        <f>'WEEKLY COMPETITIVE REPORT'!F33</f>
        <v>FIVIA</v>
      </c>
      <c r="G33" s="37">
        <f>'WEEKLY COMPETITIVE REPORT'!G33</f>
        <v>5</v>
      </c>
      <c r="H33" s="37">
        <f>'WEEKLY COMPETITIVE REPORT'!H33</f>
        <v>4</v>
      </c>
      <c r="I33" s="14">
        <f>'WEEKLY COMPETITIVE REPORT'!I33/Y4</f>
        <v>407.26897796107744</v>
      </c>
      <c r="J33" s="14">
        <f>'WEEKLY COMPETITIVE REPORT'!J33/Y17</f>
        <v>0.013821936898859976</v>
      </c>
      <c r="K33" s="22">
        <f>'WEEKLY COMPETITIVE REPORT'!K33</f>
        <v>64</v>
      </c>
      <c r="L33" s="22">
        <f>'WEEKLY COMPETITIVE REPORT'!L33</f>
        <v>242</v>
      </c>
      <c r="M33" s="64">
        <f>'WEEKLY COMPETITIVE REPORT'!M33</f>
        <v>-73.88429752066116</v>
      </c>
      <c r="N33" s="14">
        <f t="shared" si="3"/>
        <v>101.81724449026936</v>
      </c>
      <c r="O33" s="37">
        <f>'WEEKLY COMPETITIVE REPORT'!O33</f>
        <v>4</v>
      </c>
      <c r="P33" s="14">
        <f>'WEEKLY COMPETITIVE REPORT'!P33/Y4</f>
        <v>625.0805516174764</v>
      </c>
      <c r="Q33" s="14">
        <f>'WEEKLY COMPETITIVE REPORT'!Q33/Y17</f>
        <v>0.02486806332960179</v>
      </c>
      <c r="R33" s="22">
        <f>'WEEKLY COMPETITIVE REPORT'!R33</f>
        <v>104</v>
      </c>
      <c r="S33" s="22">
        <f>'WEEKLY COMPETITIVE REPORT'!S33</f>
        <v>480</v>
      </c>
      <c r="T33" s="64">
        <f>'WEEKLY COMPETITIVE REPORT'!T33</f>
        <v>-77.72163527790538</v>
      </c>
      <c r="U33" s="14">
        <f>'WEEKLY COMPETITIVE REPORT'!U33/Y4</f>
        <v>28586.15801005284</v>
      </c>
      <c r="V33" s="14">
        <f t="shared" si="4"/>
        <v>156.2701379043691</v>
      </c>
      <c r="W33" s="25">
        <f t="shared" si="5"/>
        <v>29211.238561670318</v>
      </c>
      <c r="X33" s="22">
        <f>'WEEKLY COMPETITIVE REPORT'!X33</f>
        <v>4843</v>
      </c>
      <c r="Y33" s="56">
        <f>'WEEKLY COMPETITIVE REPORT'!Y33</f>
        <v>4947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168</v>
      </c>
      <c r="I34" s="32">
        <f>SUM(I14:I33)</f>
        <v>148131.20247454566</v>
      </c>
      <c r="J34" s="31">
        <f>SUM(J14:J33)</f>
        <v>165462.229485992</v>
      </c>
      <c r="K34" s="31">
        <f>SUM(K14:K33)</f>
        <v>22438</v>
      </c>
      <c r="L34" s="31">
        <f>SUM(L14:L33)</f>
        <v>28533</v>
      </c>
      <c r="M34" s="64">
        <f>'WEEKLY COMPETITIVE REPORT'!M34</f>
        <v>-50.65896797458573</v>
      </c>
      <c r="N34" s="32">
        <f>I34/H34</f>
        <v>881.7333480627718</v>
      </c>
      <c r="O34" s="40">
        <f>'WEEKLY COMPETITIVE REPORT'!O34</f>
        <v>168</v>
      </c>
      <c r="P34" s="31">
        <f>SUM(P14:P33)</f>
        <v>210583.83812346953</v>
      </c>
      <c r="Q34" s="31">
        <f>SUM(Q14:Q33)</f>
        <v>255816.74867298058</v>
      </c>
      <c r="R34" s="31">
        <f>SUM(R14:R33)</f>
        <v>34829</v>
      </c>
      <c r="S34" s="31">
        <f>SUM(S14:S33)</f>
        <v>46686</v>
      </c>
      <c r="T34" s="65">
        <f>P34/Q34-100%</f>
        <v>-0.1768176273998926</v>
      </c>
      <c r="U34" s="31">
        <f>SUM(U14:U33)</f>
        <v>2481767.680310664</v>
      </c>
      <c r="V34" s="32">
        <f>P34/O34</f>
        <v>1253.4752269254138</v>
      </c>
      <c r="W34" s="31">
        <f>SUM(W14:W33)</f>
        <v>2692351.518434134</v>
      </c>
      <c r="X34" s="31">
        <f>SUM(X14:X33)</f>
        <v>436793</v>
      </c>
      <c r="Y34" s="35">
        <f>SUM(Y14:Y33)</f>
        <v>471622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2012-03-08T13:23:02Z</dcterms:modified>
  <cp:category/>
  <cp:version/>
  <cp:contentType/>
  <cp:contentStatus/>
</cp:coreProperties>
</file>