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2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<sst xmlns="http://schemas.openxmlformats.org/spreadsheetml/2006/main" count="262" uniqueCount="99">
  <si>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</si>
  <si>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</si>
  <si>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</si>
  <si>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</si>
  <si>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</si>
  <si>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</si>
  <si>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</si>
  <si>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</si>
  <si>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</si>
  <si>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</si>
  <si>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</si>
  <si>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</si>
  <si>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</si>
  <si>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</si>
  <si>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</si>
  <si>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</si>
  <si>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</si>
  <si>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</si>
  <si>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</si>
  <si>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</si>
  <si>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</si>
  <si>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</si>
  <si>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</si>
  <si>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</si>
  <si>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</si>
  <si>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</si>
  <si>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</si>
  <si>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</si>
  <si>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</si>
  <si>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</si>
  <si>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</si>
  <si>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</si>
  <si>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</si>
  <si>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</si>
  <si>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</si>
  <si>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</si>
  <si>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</si>
  <si>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</si>
  <si>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</si>
  <si>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</si>
  <si>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</si>
  <si>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</si>
  <si>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</si>
  <si>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</si>
  <si>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</si>
  <si>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</si>
  <si>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</si>
  <si>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</si>
  <si>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New</t>
  </si>
  <si>
    <t>CF</t>
  </si>
  <si>
    <t>SONY</t>
  </si>
  <si>
    <t>IND</t>
  </si>
  <si>
    <t>Cinemania</t>
  </si>
  <si>
    <t>FOX</t>
  </si>
  <si>
    <t>FIVIA</t>
  </si>
  <si>
    <t>PAR</t>
  </si>
  <si>
    <t>ALVIN AND THE CHIPMUNKS 3</t>
  </si>
  <si>
    <t>ALVIN IN VEVERIČKI 3</t>
  </si>
  <si>
    <t>PARADA</t>
  </si>
  <si>
    <t>THE VOW</t>
  </si>
  <si>
    <t>ZAOBLJUBA LJUBEZNI</t>
  </si>
  <si>
    <t>JOURNEY 2: THE MYSTERIOUS ISLAND</t>
  </si>
  <si>
    <t>POTOVANJE V SREDIŠČE ZEMLJE 2: SKRIVNOSTNI OTOK</t>
  </si>
  <si>
    <t>SAFE HOUSE</t>
  </si>
  <si>
    <t>VARNA HIŠA</t>
  </si>
  <si>
    <t>THIS MEANS WAR</t>
  </si>
  <si>
    <t>TO JE VOJNA!</t>
  </si>
  <si>
    <t>DESCENDANTS</t>
  </si>
  <si>
    <t>POTOMCI</t>
  </si>
  <si>
    <t>IRON LADY</t>
  </si>
  <si>
    <t>ŽELEZNA LADY</t>
  </si>
  <si>
    <t>DEVIL INSIDE</t>
  </si>
  <si>
    <t>HUDIČ V NAS</t>
  </si>
  <si>
    <t>JOHN CARTER</t>
  </si>
  <si>
    <t>BVI</t>
  </si>
  <si>
    <t>CENEX</t>
  </si>
  <si>
    <t>SHAME</t>
  </si>
  <si>
    <t>SRAMOTA</t>
  </si>
  <si>
    <t>ARTIST</t>
  </si>
  <si>
    <t>UMETNIK</t>
  </si>
  <si>
    <t>WE BOUGHT A ZOO</t>
  </si>
  <si>
    <t>KUPILI SMO ŽIVALSKI VRT</t>
  </si>
  <si>
    <t>THE WOMAN IN BLACK</t>
  </si>
  <si>
    <t>ŽENSKA V ČRNEM</t>
  </si>
  <si>
    <t>TINKER TAILOR SOLDIER SPY</t>
  </si>
  <si>
    <t>KOTLAR, KROJAČ, VOJAK, VOHUN</t>
  </si>
  <si>
    <t>ONE FOR THE MONEY</t>
  </si>
  <si>
    <t>VSE ZA DENAR</t>
  </si>
  <si>
    <t>WANDERLUST</t>
  </si>
  <si>
    <t>ODKLOP</t>
  </si>
  <si>
    <t>KC</t>
  </si>
  <si>
    <t>22 - Mar</t>
  </si>
  <si>
    <t>28 - Mar</t>
  </si>
  <si>
    <t>23 - Mar</t>
  </si>
  <si>
    <t>25 - Mar</t>
  </si>
  <si>
    <t>HUNGER GAMES</t>
  </si>
  <si>
    <t>IGRE LAKOTE: ARENA SMRTI</t>
  </si>
  <si>
    <t>CARNAGE</t>
  </si>
  <si>
    <t>MASAKER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</si>
</sst>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Z15" sqref="Z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93</v>
      </c>
      <c r="L4" s="20"/>
      <c r="M4" s="82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91</v>
      </c>
      <c r="L5" s="7"/>
      <c r="M5" s="83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40997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95</v>
      </c>
      <c r="D14" s="4" t="s">
        <v>96</v>
      </c>
      <c r="E14" s="15" t="s">
        <v>51</v>
      </c>
      <c r="F14" s="15" t="s">
        <v>42</v>
      </c>
      <c r="G14" s="37">
        <v>1</v>
      </c>
      <c r="H14" s="37">
        <v>7</v>
      </c>
      <c r="I14" s="14">
        <v>15431</v>
      </c>
      <c r="J14" s="14"/>
      <c r="K14" s="95">
        <v>2955</v>
      </c>
      <c r="L14" s="95"/>
      <c r="M14" s="64"/>
      <c r="N14" s="14">
        <f aca="true" t="shared" si="0" ref="N14:N32">I14/H14</f>
        <v>2204.4285714285716</v>
      </c>
      <c r="O14" s="73">
        <v>7</v>
      </c>
      <c r="P14" s="74">
        <v>24486</v>
      </c>
      <c r="Q14" s="74"/>
      <c r="R14" s="74">
        <v>5262</v>
      </c>
      <c r="S14" s="74"/>
      <c r="T14" s="64"/>
      <c r="U14" s="75">
        <v>1232</v>
      </c>
      <c r="V14" s="14">
        <f aca="true" t="shared" si="1" ref="V14:V32">P14/O14</f>
        <v>3498</v>
      </c>
      <c r="W14" s="75">
        <f aca="true" t="shared" si="2" ref="W14:W32">SUM(U14,P14)</f>
        <v>25718</v>
      </c>
      <c r="X14" s="75">
        <v>229</v>
      </c>
      <c r="Y14" s="76">
        <f aca="true" t="shared" si="3" ref="Y14:Y32">SUM(X14,R14)</f>
        <v>5491</v>
      </c>
    </row>
    <row r="15" spans="1:25" ht="12.75">
      <c r="A15" s="72">
        <v>2</v>
      </c>
      <c r="B15" s="72">
        <v>1</v>
      </c>
      <c r="C15" s="4" t="s">
        <v>88</v>
      </c>
      <c r="D15" s="4" t="s">
        <v>89</v>
      </c>
      <c r="E15" s="15" t="s">
        <v>47</v>
      </c>
      <c r="F15" s="15" t="s">
        <v>90</v>
      </c>
      <c r="G15" s="37">
        <v>2</v>
      </c>
      <c r="H15" s="37">
        <v>7</v>
      </c>
      <c r="I15" s="14">
        <v>12033</v>
      </c>
      <c r="J15" s="14">
        <v>15759</v>
      </c>
      <c r="K15" s="14">
        <v>2381</v>
      </c>
      <c r="L15" s="14">
        <v>3100</v>
      </c>
      <c r="M15" s="64">
        <f>(I15/J15*100)-100</f>
        <v>-23.64363221016562</v>
      </c>
      <c r="N15" s="14">
        <f t="shared" si="0"/>
        <v>1719</v>
      </c>
      <c r="O15" s="37">
        <v>7</v>
      </c>
      <c r="P15" s="14">
        <v>16529</v>
      </c>
      <c r="Q15" s="14">
        <v>22904</v>
      </c>
      <c r="R15" s="14">
        <v>3589</v>
      </c>
      <c r="S15" s="14">
        <v>5199</v>
      </c>
      <c r="T15" s="64">
        <f>(P15/Q15*100)-100</f>
        <v>-27.83356618931191</v>
      </c>
      <c r="U15" s="75">
        <v>24160</v>
      </c>
      <c r="V15" s="14">
        <f t="shared" si="1"/>
        <v>2361.285714285714</v>
      </c>
      <c r="W15" s="75">
        <f t="shared" si="2"/>
        <v>40689</v>
      </c>
      <c r="X15" s="75">
        <v>5710</v>
      </c>
      <c r="Y15" s="76">
        <f t="shared" si="3"/>
        <v>9299</v>
      </c>
    </row>
    <row r="16" spans="1:25" ht="12.75">
      <c r="A16" s="72">
        <v>3</v>
      </c>
      <c r="B16" s="72">
        <v>2</v>
      </c>
      <c r="C16" s="4" t="s">
        <v>86</v>
      </c>
      <c r="D16" s="4" t="s">
        <v>87</v>
      </c>
      <c r="E16" s="15" t="s">
        <v>51</v>
      </c>
      <c r="F16" s="15" t="s">
        <v>54</v>
      </c>
      <c r="G16" s="37">
        <v>2</v>
      </c>
      <c r="H16" s="37">
        <v>8</v>
      </c>
      <c r="I16" s="24">
        <v>6931</v>
      </c>
      <c r="J16" s="24">
        <v>9596</v>
      </c>
      <c r="K16" s="24">
        <v>1382</v>
      </c>
      <c r="L16" s="24">
        <v>1915</v>
      </c>
      <c r="M16" s="64">
        <f>(I16/J16*100)-100</f>
        <v>-27.7719883284702</v>
      </c>
      <c r="N16" s="14">
        <f t="shared" si="0"/>
        <v>866.375</v>
      </c>
      <c r="O16" s="73">
        <v>8</v>
      </c>
      <c r="P16" s="14">
        <v>9434</v>
      </c>
      <c r="Q16" s="14">
        <v>14087</v>
      </c>
      <c r="R16" s="14">
        <v>2045</v>
      </c>
      <c r="S16" s="14">
        <v>3165</v>
      </c>
      <c r="T16" s="64">
        <f>(P16/Q16*100)-100</f>
        <v>-33.03045360971109</v>
      </c>
      <c r="U16" s="75">
        <v>14087</v>
      </c>
      <c r="V16" s="14">
        <f t="shared" si="1"/>
        <v>1179.25</v>
      </c>
      <c r="W16" s="75">
        <f t="shared" si="2"/>
        <v>23521</v>
      </c>
      <c r="X16" s="75">
        <v>3165</v>
      </c>
      <c r="Y16" s="76">
        <f t="shared" si="3"/>
        <v>5210</v>
      </c>
    </row>
    <row r="17" spans="1:25" ht="12.75">
      <c r="A17" s="72">
        <v>4</v>
      </c>
      <c r="B17" s="72">
        <v>4</v>
      </c>
      <c r="C17" s="4" t="s">
        <v>69</v>
      </c>
      <c r="D17" s="4" t="s">
        <v>70</v>
      </c>
      <c r="E17" s="15" t="s">
        <v>51</v>
      </c>
      <c r="F17" s="15" t="s">
        <v>54</v>
      </c>
      <c r="G17" s="37">
        <v>4</v>
      </c>
      <c r="H17" s="37">
        <v>9</v>
      </c>
      <c r="I17" s="24">
        <v>5212</v>
      </c>
      <c r="J17" s="24">
        <v>6780</v>
      </c>
      <c r="K17" s="24">
        <v>1023</v>
      </c>
      <c r="L17" s="24">
        <v>1332</v>
      </c>
      <c r="M17" s="64">
        <f>(I17/J17*100)-100</f>
        <v>-23.126843657817105</v>
      </c>
      <c r="N17" s="14">
        <f t="shared" si="0"/>
        <v>579.1111111111111</v>
      </c>
      <c r="O17" s="73">
        <v>9</v>
      </c>
      <c r="P17" s="14">
        <v>7513</v>
      </c>
      <c r="Q17" s="14">
        <v>11336</v>
      </c>
      <c r="R17" s="14">
        <v>1572</v>
      </c>
      <c r="S17" s="14">
        <v>2460</v>
      </c>
      <c r="T17" s="64">
        <f>(P17/Q17*100)-100</f>
        <v>-33.724417784050814</v>
      </c>
      <c r="U17" s="75">
        <v>62433</v>
      </c>
      <c r="V17" s="14">
        <f t="shared" si="1"/>
        <v>834.7777777777778</v>
      </c>
      <c r="W17" s="75">
        <f t="shared" si="2"/>
        <v>69946</v>
      </c>
      <c r="X17" s="75">
        <v>13496</v>
      </c>
      <c r="Y17" s="76">
        <f t="shared" si="3"/>
        <v>15068</v>
      </c>
    </row>
    <row r="18" spans="1:25" ht="13.5" customHeight="1">
      <c r="A18" s="72">
        <v>5</v>
      </c>
      <c r="B18" s="72">
        <v>3</v>
      </c>
      <c r="C18" s="4" t="s">
        <v>73</v>
      </c>
      <c r="D18" s="4" t="s">
        <v>73</v>
      </c>
      <c r="E18" s="15" t="s">
        <v>74</v>
      </c>
      <c r="F18" s="15" t="s">
        <v>75</v>
      </c>
      <c r="G18" s="37">
        <v>3</v>
      </c>
      <c r="H18" s="37">
        <v>13</v>
      </c>
      <c r="I18" s="14">
        <v>4162</v>
      </c>
      <c r="J18" s="14">
        <v>8502</v>
      </c>
      <c r="K18" s="24">
        <v>702</v>
      </c>
      <c r="L18" s="24">
        <v>1467</v>
      </c>
      <c r="M18" s="64">
        <f>(I18/J18*100)-100</f>
        <v>-51.046812514702424</v>
      </c>
      <c r="N18" s="14">
        <f t="shared" si="0"/>
        <v>320.15384615384613</v>
      </c>
      <c r="O18" s="73">
        <v>13</v>
      </c>
      <c r="P18" s="22">
        <v>5522</v>
      </c>
      <c r="Q18" s="22">
        <v>12160</v>
      </c>
      <c r="R18" s="22">
        <v>992</v>
      </c>
      <c r="S18" s="22">
        <v>2308</v>
      </c>
      <c r="T18" s="64">
        <f>(P18/Q18*100)-100</f>
        <v>-54.588815789473685</v>
      </c>
      <c r="U18" s="75">
        <v>27884</v>
      </c>
      <c r="V18" s="14">
        <f t="shared" si="1"/>
        <v>424.7692307692308</v>
      </c>
      <c r="W18" s="75">
        <f t="shared" si="2"/>
        <v>33406</v>
      </c>
      <c r="X18" s="75">
        <v>5398</v>
      </c>
      <c r="Y18" s="76">
        <f t="shared" si="3"/>
        <v>6390</v>
      </c>
    </row>
    <row r="19" spans="1:25" ht="12.75">
      <c r="A19" s="72">
        <v>6</v>
      </c>
      <c r="B19" s="72">
        <v>6</v>
      </c>
      <c r="C19" s="86" t="s">
        <v>80</v>
      </c>
      <c r="D19" s="86" t="s">
        <v>81</v>
      </c>
      <c r="E19" s="15" t="s">
        <v>53</v>
      </c>
      <c r="F19" s="15" t="s">
        <v>42</v>
      </c>
      <c r="G19" s="37">
        <v>3</v>
      </c>
      <c r="H19" s="37">
        <v>7</v>
      </c>
      <c r="I19" s="24">
        <v>4368</v>
      </c>
      <c r="J19" s="24">
        <v>5602</v>
      </c>
      <c r="K19" s="14">
        <v>859</v>
      </c>
      <c r="L19" s="14">
        <v>1134</v>
      </c>
      <c r="M19" s="64">
        <f>(I19/J19*100)-100</f>
        <v>-22.02784719742948</v>
      </c>
      <c r="N19" s="14">
        <f t="shared" si="0"/>
        <v>624</v>
      </c>
      <c r="O19" s="73">
        <v>7</v>
      </c>
      <c r="P19" s="14">
        <v>5217</v>
      </c>
      <c r="Q19" s="14">
        <v>7739</v>
      </c>
      <c r="R19" s="14">
        <v>1096</v>
      </c>
      <c r="S19" s="14">
        <v>1733</v>
      </c>
      <c r="T19" s="64">
        <f>(P19/Q19*100)-100</f>
        <v>-32.58818968859025</v>
      </c>
      <c r="U19" s="75">
        <v>21133</v>
      </c>
      <c r="V19" s="14">
        <f t="shared" si="1"/>
        <v>745.2857142857143</v>
      </c>
      <c r="W19" s="75">
        <f t="shared" si="2"/>
        <v>26350</v>
      </c>
      <c r="X19" s="75">
        <v>4658</v>
      </c>
      <c r="Y19" s="76">
        <f t="shared" si="3"/>
        <v>5754</v>
      </c>
    </row>
    <row r="20" spans="1:25" ht="12.75">
      <c r="A20" s="72">
        <v>7</v>
      </c>
      <c r="B20" s="72" t="s">
        <v>48</v>
      </c>
      <c r="C20" s="4" t="s">
        <v>97</v>
      </c>
      <c r="D20" s="4" t="s">
        <v>98</v>
      </c>
      <c r="E20" s="15" t="s">
        <v>51</v>
      </c>
      <c r="F20" s="15" t="s">
        <v>54</v>
      </c>
      <c r="G20" s="37">
        <v>1</v>
      </c>
      <c r="H20" s="37">
        <v>4</v>
      </c>
      <c r="I20" s="24">
        <v>2582</v>
      </c>
      <c r="J20" s="24"/>
      <c r="K20" s="92">
        <v>502</v>
      </c>
      <c r="L20" s="92"/>
      <c r="M20" s="64"/>
      <c r="N20" s="14">
        <f t="shared" si="0"/>
        <v>645.5</v>
      </c>
      <c r="O20" s="73">
        <v>4</v>
      </c>
      <c r="P20" s="22">
        <v>4021</v>
      </c>
      <c r="Q20" s="22"/>
      <c r="R20" s="22">
        <v>833</v>
      </c>
      <c r="S20" s="22"/>
      <c r="T20" s="64"/>
      <c r="U20" s="75"/>
      <c r="V20" s="14">
        <f t="shared" si="1"/>
        <v>1005.25</v>
      </c>
      <c r="W20" s="75">
        <f t="shared" si="2"/>
        <v>4021</v>
      </c>
      <c r="X20" s="75"/>
      <c r="Y20" s="76">
        <f t="shared" si="3"/>
        <v>833</v>
      </c>
    </row>
    <row r="21" spans="1:25" ht="12.75">
      <c r="A21" s="72">
        <v>8</v>
      </c>
      <c r="B21" s="72">
        <v>7</v>
      </c>
      <c r="C21" s="4" t="s">
        <v>65</v>
      </c>
      <c r="D21" s="4" t="s">
        <v>66</v>
      </c>
      <c r="E21" s="15" t="s">
        <v>53</v>
      </c>
      <c r="F21" s="15" t="s">
        <v>42</v>
      </c>
      <c r="G21" s="37">
        <v>6</v>
      </c>
      <c r="H21" s="37">
        <v>9</v>
      </c>
      <c r="I21" s="14">
        <v>2551</v>
      </c>
      <c r="J21" s="14">
        <v>4546</v>
      </c>
      <c r="K21" s="14">
        <v>506</v>
      </c>
      <c r="L21" s="14">
        <v>896</v>
      </c>
      <c r="M21" s="64">
        <f aca="true" t="shared" si="4" ref="M21:M32">(I21/J21*100)-100</f>
        <v>-43.88473383194017</v>
      </c>
      <c r="N21" s="14">
        <f t="shared" si="0"/>
        <v>283.44444444444446</v>
      </c>
      <c r="O21" s="38">
        <v>9</v>
      </c>
      <c r="P21" s="14">
        <v>3810</v>
      </c>
      <c r="Q21" s="14">
        <v>5838</v>
      </c>
      <c r="R21" s="14">
        <v>822</v>
      </c>
      <c r="S21" s="14">
        <v>1221</v>
      </c>
      <c r="T21" s="64">
        <f aca="true" t="shared" si="5" ref="T21:T32">(P21/Q21*100)-100</f>
        <v>-34.73792394655703</v>
      </c>
      <c r="U21" s="75">
        <v>112090</v>
      </c>
      <c r="V21" s="14">
        <f t="shared" si="1"/>
        <v>423.3333333333333</v>
      </c>
      <c r="W21" s="75">
        <f t="shared" si="2"/>
        <v>115900</v>
      </c>
      <c r="X21" s="75">
        <v>24236</v>
      </c>
      <c r="Y21" s="76">
        <f t="shared" si="3"/>
        <v>25058</v>
      </c>
    </row>
    <row r="22" spans="1:25" ht="12.75">
      <c r="A22" s="72">
        <v>9</v>
      </c>
      <c r="B22" s="72">
        <v>11</v>
      </c>
      <c r="C22" s="4" t="s">
        <v>58</v>
      </c>
      <c r="D22" s="4" t="s">
        <v>58</v>
      </c>
      <c r="E22" s="15" t="s">
        <v>51</v>
      </c>
      <c r="F22" s="15" t="s">
        <v>52</v>
      </c>
      <c r="G22" s="37">
        <v>13</v>
      </c>
      <c r="H22" s="37">
        <v>3</v>
      </c>
      <c r="I22" s="24">
        <v>2114</v>
      </c>
      <c r="J22" s="24">
        <v>3140</v>
      </c>
      <c r="K22" s="24">
        <v>409</v>
      </c>
      <c r="L22" s="24">
        <v>618</v>
      </c>
      <c r="M22" s="64">
        <f t="shared" si="4"/>
        <v>-32.67515923566879</v>
      </c>
      <c r="N22" s="14">
        <f t="shared" si="0"/>
        <v>704.6666666666666</v>
      </c>
      <c r="O22" s="38">
        <v>3</v>
      </c>
      <c r="P22" s="14">
        <v>3510</v>
      </c>
      <c r="Q22" s="14">
        <v>4659</v>
      </c>
      <c r="R22" s="14">
        <v>764</v>
      </c>
      <c r="S22" s="14">
        <v>968</v>
      </c>
      <c r="T22" s="64">
        <f t="shared" si="5"/>
        <v>-24.661944623309722</v>
      </c>
      <c r="U22" s="75">
        <v>145414</v>
      </c>
      <c r="V22" s="14">
        <f t="shared" si="1"/>
        <v>1170</v>
      </c>
      <c r="W22" s="75">
        <f t="shared" si="2"/>
        <v>148924</v>
      </c>
      <c r="X22" s="75">
        <v>30449</v>
      </c>
      <c r="Y22" s="76">
        <f t="shared" si="3"/>
        <v>31213</v>
      </c>
    </row>
    <row r="23" spans="1:25" ht="12.75">
      <c r="A23" s="72">
        <v>10</v>
      </c>
      <c r="B23" s="72">
        <v>13</v>
      </c>
      <c r="C23" s="4" t="s">
        <v>63</v>
      </c>
      <c r="D23" s="4" t="s">
        <v>64</v>
      </c>
      <c r="E23" s="15" t="s">
        <v>47</v>
      </c>
      <c r="F23" s="15" t="s">
        <v>36</v>
      </c>
      <c r="G23" s="37">
        <v>6</v>
      </c>
      <c r="H23" s="37">
        <v>7</v>
      </c>
      <c r="I23" s="24">
        <v>2332</v>
      </c>
      <c r="J23" s="24">
        <v>2785</v>
      </c>
      <c r="K23" s="24">
        <v>479</v>
      </c>
      <c r="L23" s="24">
        <v>562</v>
      </c>
      <c r="M23" s="64">
        <f t="shared" si="4"/>
        <v>-16.265709156193893</v>
      </c>
      <c r="N23" s="14">
        <f t="shared" si="0"/>
        <v>333.14285714285717</v>
      </c>
      <c r="O23" s="38">
        <v>7</v>
      </c>
      <c r="P23" s="14">
        <v>3132</v>
      </c>
      <c r="Q23" s="14">
        <v>3948</v>
      </c>
      <c r="R23" s="14">
        <v>679</v>
      </c>
      <c r="S23" s="14">
        <v>856</v>
      </c>
      <c r="T23" s="64">
        <f t="shared" si="5"/>
        <v>-20.66869300911854</v>
      </c>
      <c r="U23" s="75">
        <v>61371</v>
      </c>
      <c r="V23" s="14">
        <f t="shared" si="1"/>
        <v>447.42857142857144</v>
      </c>
      <c r="W23" s="75">
        <f t="shared" si="2"/>
        <v>64503</v>
      </c>
      <c r="X23" s="77">
        <v>13234</v>
      </c>
      <c r="Y23" s="76">
        <f t="shared" si="3"/>
        <v>13913</v>
      </c>
    </row>
    <row r="24" spans="1:25" ht="12.75">
      <c r="A24" s="72">
        <v>11</v>
      </c>
      <c r="B24" s="72">
        <v>10</v>
      </c>
      <c r="C24" s="4" t="s">
        <v>71</v>
      </c>
      <c r="D24" s="4" t="s">
        <v>72</v>
      </c>
      <c r="E24" s="15" t="s">
        <v>55</v>
      </c>
      <c r="F24" s="15" t="s">
        <v>36</v>
      </c>
      <c r="G24" s="37">
        <v>4</v>
      </c>
      <c r="H24" s="37">
        <v>7</v>
      </c>
      <c r="I24" s="94">
        <v>2334</v>
      </c>
      <c r="J24" s="94">
        <v>3729</v>
      </c>
      <c r="K24" s="93">
        <v>464</v>
      </c>
      <c r="L24" s="93">
        <v>735</v>
      </c>
      <c r="M24" s="64">
        <f t="shared" si="4"/>
        <v>-37.409493161705555</v>
      </c>
      <c r="N24" s="14">
        <f t="shared" si="0"/>
        <v>333.42857142857144</v>
      </c>
      <c r="O24" s="73">
        <v>7</v>
      </c>
      <c r="P24" s="22">
        <v>3048</v>
      </c>
      <c r="Q24" s="22">
        <v>5092</v>
      </c>
      <c r="R24" s="22">
        <v>670</v>
      </c>
      <c r="S24" s="22">
        <v>1098</v>
      </c>
      <c r="T24" s="64">
        <f t="shared" si="5"/>
        <v>-40.1413982717989</v>
      </c>
      <c r="U24" s="75">
        <v>31881</v>
      </c>
      <c r="V24" s="14">
        <f t="shared" si="1"/>
        <v>435.42857142857144</v>
      </c>
      <c r="W24" s="75">
        <f t="shared" si="2"/>
        <v>34929</v>
      </c>
      <c r="X24" s="77">
        <v>6904</v>
      </c>
      <c r="Y24" s="76">
        <f t="shared" si="3"/>
        <v>7574</v>
      </c>
    </row>
    <row r="25" spans="1:25" ht="12.75" customHeight="1">
      <c r="A25" s="72">
        <v>12</v>
      </c>
      <c r="B25" s="72">
        <v>12</v>
      </c>
      <c r="C25" s="4" t="s">
        <v>82</v>
      </c>
      <c r="D25" s="4" t="s">
        <v>83</v>
      </c>
      <c r="E25" s="15" t="s">
        <v>51</v>
      </c>
      <c r="F25" s="15" t="s">
        <v>52</v>
      </c>
      <c r="G25" s="37">
        <v>3</v>
      </c>
      <c r="H25" s="37">
        <v>4</v>
      </c>
      <c r="I25" s="24">
        <v>1999</v>
      </c>
      <c r="J25" s="24">
        <v>3321</v>
      </c>
      <c r="K25" s="98">
        <v>401</v>
      </c>
      <c r="L25" s="98">
        <v>662</v>
      </c>
      <c r="M25" s="64">
        <f t="shared" si="4"/>
        <v>-39.80728696175851</v>
      </c>
      <c r="N25" s="14">
        <f t="shared" si="0"/>
        <v>499.75</v>
      </c>
      <c r="O25" s="38">
        <v>4</v>
      </c>
      <c r="P25" s="14">
        <v>2845</v>
      </c>
      <c r="Q25" s="14">
        <v>4436</v>
      </c>
      <c r="R25" s="24">
        <v>625</v>
      </c>
      <c r="S25" s="24">
        <v>955</v>
      </c>
      <c r="T25" s="64">
        <f t="shared" si="5"/>
        <v>-35.86564472497746</v>
      </c>
      <c r="U25" s="77">
        <v>13262</v>
      </c>
      <c r="V25" s="14">
        <f t="shared" si="1"/>
        <v>711.25</v>
      </c>
      <c r="W25" s="75">
        <f t="shared" si="2"/>
        <v>16107</v>
      </c>
      <c r="X25" s="75">
        <v>2845</v>
      </c>
      <c r="Y25" s="76">
        <f t="shared" si="3"/>
        <v>3470</v>
      </c>
    </row>
    <row r="26" spans="1:25" ht="12.75" customHeight="1">
      <c r="A26" s="72">
        <v>13</v>
      </c>
      <c r="B26" s="72">
        <v>8</v>
      </c>
      <c r="C26" s="4" t="s">
        <v>78</v>
      </c>
      <c r="D26" s="4" t="s">
        <v>79</v>
      </c>
      <c r="E26" s="15" t="s">
        <v>51</v>
      </c>
      <c r="F26" s="15" t="s">
        <v>42</v>
      </c>
      <c r="G26" s="37">
        <v>3</v>
      </c>
      <c r="H26" s="37">
        <v>7</v>
      </c>
      <c r="I26" s="14">
        <v>1647</v>
      </c>
      <c r="J26" s="14">
        <v>3165</v>
      </c>
      <c r="K26" s="22">
        <v>380</v>
      </c>
      <c r="L26" s="22">
        <v>636</v>
      </c>
      <c r="M26" s="64">
        <f t="shared" si="4"/>
        <v>-47.96208530805687</v>
      </c>
      <c r="N26" s="14">
        <f t="shared" si="0"/>
        <v>235.28571428571428</v>
      </c>
      <c r="O26" s="73">
        <v>7</v>
      </c>
      <c r="P26" s="14">
        <v>2805</v>
      </c>
      <c r="Q26" s="14">
        <v>5683</v>
      </c>
      <c r="R26" s="14">
        <v>657</v>
      </c>
      <c r="S26" s="14">
        <v>1244</v>
      </c>
      <c r="T26" s="64">
        <f t="shared" si="5"/>
        <v>-50.64226640858702</v>
      </c>
      <c r="U26" s="100">
        <v>13347</v>
      </c>
      <c r="V26" s="14">
        <f t="shared" si="1"/>
        <v>400.7142857142857</v>
      </c>
      <c r="W26" s="75">
        <f t="shared" si="2"/>
        <v>16152</v>
      </c>
      <c r="X26" s="75">
        <v>2886</v>
      </c>
      <c r="Y26" s="76">
        <f t="shared" si="3"/>
        <v>3543</v>
      </c>
    </row>
    <row r="27" spans="1:25" ht="12.75">
      <c r="A27" s="72">
        <v>14</v>
      </c>
      <c r="B27" s="72">
        <v>9</v>
      </c>
      <c r="C27" s="4" t="s">
        <v>67</v>
      </c>
      <c r="D27" s="4" t="s">
        <v>68</v>
      </c>
      <c r="E27" s="15" t="s">
        <v>53</v>
      </c>
      <c r="F27" s="15" t="s">
        <v>42</v>
      </c>
      <c r="G27" s="37">
        <v>5</v>
      </c>
      <c r="H27" s="37">
        <v>6</v>
      </c>
      <c r="I27" s="24">
        <v>1868</v>
      </c>
      <c r="J27" s="24">
        <v>3487</v>
      </c>
      <c r="K27" s="22">
        <v>382</v>
      </c>
      <c r="L27" s="22">
        <v>700</v>
      </c>
      <c r="M27" s="64">
        <f t="shared" si="4"/>
        <v>-46.4295956409521</v>
      </c>
      <c r="N27" s="14">
        <f t="shared" si="0"/>
        <v>311.3333333333333</v>
      </c>
      <c r="O27" s="37">
        <v>6</v>
      </c>
      <c r="P27" s="22">
        <v>2602</v>
      </c>
      <c r="Q27" s="22">
        <v>5159</v>
      </c>
      <c r="R27" s="22">
        <v>567</v>
      </c>
      <c r="S27" s="22">
        <v>1116</v>
      </c>
      <c r="T27" s="64">
        <f t="shared" si="5"/>
        <v>-49.56386896685404</v>
      </c>
      <c r="U27" s="75">
        <v>48105</v>
      </c>
      <c r="V27" s="14">
        <f t="shared" si="1"/>
        <v>433.6666666666667</v>
      </c>
      <c r="W27" s="75">
        <f t="shared" si="2"/>
        <v>50707</v>
      </c>
      <c r="X27" s="77">
        <v>10653</v>
      </c>
      <c r="Y27" s="76">
        <f t="shared" si="3"/>
        <v>11220</v>
      </c>
    </row>
    <row r="28" spans="1:25" ht="12.75">
      <c r="A28" s="72">
        <v>15</v>
      </c>
      <c r="B28" s="72">
        <v>15</v>
      </c>
      <c r="C28" s="4" t="s">
        <v>76</v>
      </c>
      <c r="D28" s="4" t="s">
        <v>77</v>
      </c>
      <c r="E28" s="15" t="s">
        <v>51</v>
      </c>
      <c r="F28" s="15" t="s">
        <v>49</v>
      </c>
      <c r="G28" s="37">
        <v>3</v>
      </c>
      <c r="H28" s="37">
        <v>1</v>
      </c>
      <c r="I28" s="94">
        <v>1395</v>
      </c>
      <c r="J28" s="94">
        <v>1890</v>
      </c>
      <c r="K28" s="92">
        <v>294</v>
      </c>
      <c r="L28" s="92">
        <v>401</v>
      </c>
      <c r="M28" s="64">
        <f t="shared" si="4"/>
        <v>-26.19047619047619</v>
      </c>
      <c r="N28" s="14">
        <f t="shared" si="0"/>
        <v>1395</v>
      </c>
      <c r="O28" s="73">
        <v>1</v>
      </c>
      <c r="P28" s="14">
        <v>2433</v>
      </c>
      <c r="Q28" s="14">
        <v>3367</v>
      </c>
      <c r="R28" s="14">
        <v>524</v>
      </c>
      <c r="S28" s="14">
        <v>732</v>
      </c>
      <c r="T28" s="64">
        <f t="shared" si="5"/>
        <v>-27.73982773982773</v>
      </c>
      <c r="U28" s="75">
        <v>7001</v>
      </c>
      <c r="V28" s="14">
        <f t="shared" si="1"/>
        <v>2433</v>
      </c>
      <c r="W28" s="75">
        <f t="shared" si="2"/>
        <v>9434</v>
      </c>
      <c r="X28" s="77">
        <v>1714</v>
      </c>
      <c r="Y28" s="76">
        <f t="shared" si="3"/>
        <v>2238</v>
      </c>
    </row>
    <row r="29" spans="1:25" ht="12.75">
      <c r="A29" s="72">
        <v>16</v>
      </c>
      <c r="B29" s="72">
        <v>14</v>
      </c>
      <c r="C29" s="4" t="s">
        <v>84</v>
      </c>
      <c r="D29" s="4" t="s">
        <v>85</v>
      </c>
      <c r="E29" s="15" t="s">
        <v>51</v>
      </c>
      <c r="F29" s="15" t="s">
        <v>42</v>
      </c>
      <c r="G29" s="37">
        <v>2</v>
      </c>
      <c r="H29" s="37">
        <v>1</v>
      </c>
      <c r="I29" s="24">
        <v>1542</v>
      </c>
      <c r="J29" s="24">
        <v>2508</v>
      </c>
      <c r="K29" s="94">
        <v>270</v>
      </c>
      <c r="L29" s="94">
        <v>448</v>
      </c>
      <c r="M29" s="64">
        <f t="shared" si="4"/>
        <v>-38.51674641148325</v>
      </c>
      <c r="N29" s="14">
        <f t="shared" si="0"/>
        <v>1542</v>
      </c>
      <c r="O29" s="37">
        <v>1</v>
      </c>
      <c r="P29" s="22">
        <v>2288</v>
      </c>
      <c r="Q29" s="22">
        <v>3658</v>
      </c>
      <c r="R29" s="22">
        <v>412</v>
      </c>
      <c r="S29" s="22">
        <v>686</v>
      </c>
      <c r="T29" s="64">
        <f t="shared" si="5"/>
        <v>-37.45215965008202</v>
      </c>
      <c r="U29" s="75">
        <v>4547</v>
      </c>
      <c r="V29" s="14">
        <f t="shared" si="1"/>
        <v>2288</v>
      </c>
      <c r="W29" s="75">
        <f t="shared" si="2"/>
        <v>6835</v>
      </c>
      <c r="X29" s="77">
        <v>859</v>
      </c>
      <c r="Y29" s="76">
        <f t="shared" si="3"/>
        <v>1271</v>
      </c>
    </row>
    <row r="30" spans="1:25" ht="12.75">
      <c r="A30" s="72">
        <v>17</v>
      </c>
      <c r="B30" s="72">
        <v>17</v>
      </c>
      <c r="C30" s="4" t="s">
        <v>61</v>
      </c>
      <c r="D30" s="4" t="s">
        <v>62</v>
      </c>
      <c r="E30" s="15" t="s">
        <v>46</v>
      </c>
      <c r="F30" s="15" t="s">
        <v>42</v>
      </c>
      <c r="G30" s="37">
        <v>7</v>
      </c>
      <c r="H30" s="37">
        <v>14</v>
      </c>
      <c r="I30" s="24">
        <v>1526</v>
      </c>
      <c r="J30" s="24">
        <v>1872</v>
      </c>
      <c r="K30" s="14">
        <v>300</v>
      </c>
      <c r="L30" s="14">
        <v>371</v>
      </c>
      <c r="M30" s="64">
        <f t="shared" si="4"/>
        <v>-18.48290598290599</v>
      </c>
      <c r="N30" s="14">
        <f t="shared" si="0"/>
        <v>109</v>
      </c>
      <c r="O30" s="73">
        <v>14</v>
      </c>
      <c r="P30" s="14">
        <v>1810</v>
      </c>
      <c r="Q30" s="14">
        <v>2312</v>
      </c>
      <c r="R30" s="14">
        <v>365</v>
      </c>
      <c r="S30" s="14">
        <v>482</v>
      </c>
      <c r="T30" s="64">
        <f t="shared" si="5"/>
        <v>-21.7128027681661</v>
      </c>
      <c r="U30" s="75">
        <v>109974</v>
      </c>
      <c r="V30" s="14">
        <f t="shared" si="1"/>
        <v>129.28571428571428</v>
      </c>
      <c r="W30" s="75">
        <f t="shared" si="2"/>
        <v>111784</v>
      </c>
      <c r="X30" s="75">
        <v>21987</v>
      </c>
      <c r="Y30" s="76">
        <f t="shared" si="3"/>
        <v>22352</v>
      </c>
    </row>
    <row r="31" spans="1:25" ht="12.75">
      <c r="A31" s="72">
        <v>18</v>
      </c>
      <c r="B31" s="72">
        <v>19</v>
      </c>
      <c r="C31" s="96" t="s">
        <v>56</v>
      </c>
      <c r="D31" s="4" t="s">
        <v>57</v>
      </c>
      <c r="E31" s="15" t="s">
        <v>53</v>
      </c>
      <c r="F31" s="15" t="s">
        <v>42</v>
      </c>
      <c r="G31" s="37">
        <v>14</v>
      </c>
      <c r="H31" s="37">
        <v>13</v>
      </c>
      <c r="I31" s="24">
        <v>1124</v>
      </c>
      <c r="J31" s="24">
        <v>1423</v>
      </c>
      <c r="K31" s="98">
        <v>237</v>
      </c>
      <c r="L31" s="98">
        <v>331</v>
      </c>
      <c r="M31" s="64">
        <f t="shared" si="4"/>
        <v>-21.01194659170767</v>
      </c>
      <c r="N31" s="14">
        <f t="shared" si="0"/>
        <v>86.46153846153847</v>
      </c>
      <c r="O31" s="38">
        <v>13</v>
      </c>
      <c r="P31" s="14">
        <v>1214</v>
      </c>
      <c r="Q31" s="14">
        <v>1924</v>
      </c>
      <c r="R31" s="14">
        <v>258</v>
      </c>
      <c r="S31" s="14">
        <v>462</v>
      </c>
      <c r="T31" s="64">
        <f t="shared" si="5"/>
        <v>-36.90228690228691</v>
      </c>
      <c r="U31" s="97">
        <v>339571</v>
      </c>
      <c r="V31" s="14">
        <f t="shared" si="1"/>
        <v>93.38461538461539</v>
      </c>
      <c r="W31" s="75">
        <f t="shared" si="2"/>
        <v>340785</v>
      </c>
      <c r="X31" s="75">
        <v>78948</v>
      </c>
      <c r="Y31" s="76">
        <f t="shared" si="3"/>
        <v>79206</v>
      </c>
    </row>
    <row r="32" spans="1:25" ht="12.75">
      <c r="A32" s="72">
        <v>19</v>
      </c>
      <c r="B32" s="72">
        <v>18</v>
      </c>
      <c r="C32" s="4" t="s">
        <v>59</v>
      </c>
      <c r="D32" s="4" t="s">
        <v>60</v>
      </c>
      <c r="E32" s="15" t="s">
        <v>50</v>
      </c>
      <c r="F32" s="15" t="s">
        <v>49</v>
      </c>
      <c r="G32" s="37">
        <v>7</v>
      </c>
      <c r="H32" s="37">
        <v>7</v>
      </c>
      <c r="I32" s="14">
        <v>704</v>
      </c>
      <c r="J32" s="14">
        <v>1358</v>
      </c>
      <c r="K32" s="14">
        <v>175</v>
      </c>
      <c r="L32" s="14">
        <v>304</v>
      </c>
      <c r="M32" s="64">
        <f t="shared" si="4"/>
        <v>-48.159057437407945</v>
      </c>
      <c r="N32" s="14">
        <f t="shared" si="0"/>
        <v>100.57142857142857</v>
      </c>
      <c r="O32" s="73">
        <v>7</v>
      </c>
      <c r="P32" s="22">
        <v>785</v>
      </c>
      <c r="Q32" s="22">
        <v>1968</v>
      </c>
      <c r="R32" s="22">
        <v>202</v>
      </c>
      <c r="S32" s="22">
        <v>453</v>
      </c>
      <c r="T32" s="64">
        <f t="shared" si="5"/>
        <v>-60.111788617886184</v>
      </c>
      <c r="U32" s="97">
        <v>90048</v>
      </c>
      <c r="V32" s="14">
        <f t="shared" si="1"/>
        <v>112.14285714285714</v>
      </c>
      <c r="W32" s="75">
        <f t="shared" si="2"/>
        <v>90833</v>
      </c>
      <c r="X32" s="75">
        <v>20525</v>
      </c>
      <c r="Y32" s="76">
        <f t="shared" si="3"/>
        <v>20727</v>
      </c>
    </row>
    <row r="33" spans="1:25" ht="13.5" thickBot="1">
      <c r="A33" s="72">
        <v>20</v>
      </c>
      <c r="B33" s="72"/>
      <c r="C33" s="86"/>
      <c r="D33" s="86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7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134</v>
      </c>
      <c r="I34" s="31">
        <f>SUM(I14:I33)</f>
        <v>71855</v>
      </c>
      <c r="J34" s="31">
        <v>232940</v>
      </c>
      <c r="K34" s="31">
        <f>SUM(K14:K33)</f>
        <v>14101</v>
      </c>
      <c r="L34" s="31">
        <v>44683</v>
      </c>
      <c r="M34" s="68">
        <f>(I34/J34*100)-100</f>
        <v>-69.15300077273118</v>
      </c>
      <c r="N34" s="32">
        <f>I34/H34</f>
        <v>536.2313432835821</v>
      </c>
      <c r="O34" s="34">
        <f>SUM(O14:O33)</f>
        <v>134</v>
      </c>
      <c r="P34" s="31">
        <f>SUM(P14:P33)</f>
        <v>103004</v>
      </c>
      <c r="Q34" s="31">
        <v>348995</v>
      </c>
      <c r="R34" s="31">
        <f>SUM(R14:R33)</f>
        <v>21934</v>
      </c>
      <c r="S34" s="31">
        <v>70166</v>
      </c>
      <c r="T34" s="68">
        <f>(P34/Q34*100)-100</f>
        <v>-70.48553704207796</v>
      </c>
      <c r="U34" s="78">
        <f>SUM(U14:U33)</f>
        <v>1127540</v>
      </c>
      <c r="V34" s="32">
        <f>P34/O34</f>
        <v>768.6865671641791</v>
      </c>
      <c r="W34" s="90">
        <f>SUM(U34,P34)</f>
        <v>1230544</v>
      </c>
      <c r="X34" s="79">
        <f>SUM(X14:X33)</f>
        <v>247896</v>
      </c>
      <c r="Y34" s="35">
        <f>SUM(Y14:Y33)</f>
        <v>269830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23 - Mar</v>
      </c>
      <c r="L4" s="20"/>
      <c r="M4" s="62" t="str">
        <f>'WEEKLY COMPETITIVE REPORT'!M4</f>
        <v>25 -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22 - Mar</v>
      </c>
      <c r="L5" s="7"/>
      <c r="M5" s="63" t="str">
        <f>'WEEKLY COMPETITIVE REPORT'!M5</f>
        <v>28 -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40997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HUNGER GAMES</v>
      </c>
      <c r="D14" s="4" t="str">
        <f>'WEEKLY COMPETITIVE REPORT'!D14</f>
        <v>IGRE LAKOTE: ARENA SMRTI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7</v>
      </c>
      <c r="I14" s="14">
        <f>'WEEKLY COMPETITIVE REPORT'!I14/Y4</f>
        <v>19887.87214847274</v>
      </c>
      <c r="J14" s="14">
        <f>'WEEKLY COMPETITIVE REPORT'!J14/Y4</f>
        <v>0</v>
      </c>
      <c r="K14" s="22">
        <f>'WEEKLY COMPETITIVE REPORT'!K14</f>
        <v>2955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2841.124592638963</v>
      </c>
      <c r="O14" s="37">
        <f>'WEEKLY COMPETITIVE REPORT'!O14</f>
        <v>7</v>
      </c>
      <c r="P14" s="14">
        <f>'WEEKLY COMPETITIVE REPORT'!P14/Y4</f>
        <v>31558.190488465007</v>
      </c>
      <c r="Q14" s="14">
        <f>'WEEKLY COMPETITIVE REPORT'!Q14/Y4</f>
        <v>0</v>
      </c>
      <c r="R14" s="22">
        <f>'WEEKLY COMPETITIVE REPORT'!R14</f>
        <v>5262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1587.8334836963525</v>
      </c>
      <c r="V14" s="14">
        <f aca="true" t="shared" si="1" ref="V14:V20">P14/O14</f>
        <v>4508.312926923572</v>
      </c>
      <c r="W14" s="25">
        <f aca="true" t="shared" si="2" ref="W14:W20">P14+U14</f>
        <v>33146.02397216136</v>
      </c>
      <c r="X14" s="22">
        <f>'WEEKLY COMPETITIVE REPORT'!X14</f>
        <v>229</v>
      </c>
      <c r="Y14" s="56">
        <f>'WEEKLY COMPETITIVE REPORT'!Y14</f>
        <v>5491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WANDERLUST</v>
      </c>
      <c r="D15" s="4" t="str">
        <f>'WEEKLY COMPETITIVE REPORT'!D15</f>
        <v>ODKLOP</v>
      </c>
      <c r="E15" s="4" t="str">
        <f>'WEEKLY COMPETITIVE REPORT'!E15</f>
        <v>UNI</v>
      </c>
      <c r="F15" s="4" t="str">
        <f>'WEEKLY COMPETITIVE REPORT'!F15</f>
        <v>KC</v>
      </c>
      <c r="G15" s="37">
        <f>'WEEKLY COMPETITIVE REPORT'!G15</f>
        <v>2</v>
      </c>
      <c r="H15" s="37">
        <f>'WEEKLY COMPETITIVE REPORT'!H15</f>
        <v>7</v>
      </c>
      <c r="I15" s="14">
        <f>'WEEKLY COMPETITIVE REPORT'!I15/Y4</f>
        <v>15508.441809511534</v>
      </c>
      <c r="J15" s="14">
        <f>'WEEKLY COMPETITIVE REPORT'!J15/Y4</f>
        <v>20310.607036989302</v>
      </c>
      <c r="K15" s="22">
        <f>'WEEKLY COMPETITIVE REPORT'!K15</f>
        <v>2381</v>
      </c>
      <c r="L15" s="22">
        <f>'WEEKLY COMPETITIVE REPORT'!L15</f>
        <v>3100</v>
      </c>
      <c r="M15" s="64">
        <f>'WEEKLY COMPETITIVE REPORT'!M15</f>
        <v>-23.64363221016562</v>
      </c>
      <c r="N15" s="14">
        <f t="shared" si="0"/>
        <v>2215.4916870730763</v>
      </c>
      <c r="O15" s="37">
        <f>'WEEKLY COMPETITIVE REPORT'!O15</f>
        <v>7</v>
      </c>
      <c r="P15" s="14">
        <f>'WEEKLY COMPETITIVE REPORT'!P15/Y4</f>
        <v>21303.00296429952</v>
      </c>
      <c r="Q15" s="14">
        <f>'WEEKLY COMPETITIVE REPORT'!Q15/Y4</f>
        <v>29519.267946900374</v>
      </c>
      <c r="R15" s="22">
        <f>'WEEKLY COMPETITIVE REPORT'!R15</f>
        <v>3589</v>
      </c>
      <c r="S15" s="22">
        <f>'WEEKLY COMPETITIVE REPORT'!S15</f>
        <v>5199</v>
      </c>
      <c r="T15" s="64">
        <f>'WEEKLY COMPETITIVE REPORT'!T15</f>
        <v>-27.83356618931191</v>
      </c>
      <c r="U15" s="14">
        <f>'WEEKLY COMPETITIVE REPORT'!U15/Y4</f>
        <v>31138.033251707693</v>
      </c>
      <c r="V15" s="14">
        <f t="shared" si="1"/>
        <v>3043.2861377570744</v>
      </c>
      <c r="W15" s="25">
        <f t="shared" si="2"/>
        <v>52441.03621600721</v>
      </c>
      <c r="X15" s="22">
        <f>'WEEKLY COMPETITIVE REPORT'!X15</f>
        <v>5710</v>
      </c>
      <c r="Y15" s="56">
        <f>'WEEKLY COMPETITIVE REPORT'!Y15</f>
        <v>9299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ONE FOR THE MONEY</v>
      </c>
      <c r="D16" s="4" t="str">
        <f>'WEEKLY COMPETITIVE REPORT'!D16</f>
        <v>VSE ZA DENAR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2</v>
      </c>
      <c r="H16" s="37">
        <f>'WEEKLY COMPETITIVE REPORT'!H16</f>
        <v>8</v>
      </c>
      <c r="I16" s="14">
        <f>'WEEKLY COMPETITIVE REPORT'!I16/Y4</f>
        <v>8932.852171671606</v>
      </c>
      <c r="J16" s="14">
        <f>'WEEKLY COMPETITIVE REPORT'!J16/Y4</f>
        <v>12367.573140868668</v>
      </c>
      <c r="K16" s="22">
        <f>'WEEKLY COMPETITIVE REPORT'!K16</f>
        <v>1382</v>
      </c>
      <c r="L16" s="22">
        <f>'WEEKLY COMPETITIVE REPORT'!L16</f>
        <v>1915</v>
      </c>
      <c r="M16" s="64">
        <f>'WEEKLY COMPETITIVE REPORT'!M16</f>
        <v>-27.7719883284702</v>
      </c>
      <c r="N16" s="14">
        <f t="shared" si="0"/>
        <v>1116.6065214589507</v>
      </c>
      <c r="O16" s="37">
        <f>'WEEKLY COMPETITIVE REPORT'!O16</f>
        <v>8</v>
      </c>
      <c r="P16" s="14">
        <f>'WEEKLY COMPETITIVE REPORT'!P16/Y4</f>
        <v>12158.783348369634</v>
      </c>
      <c r="Q16" s="14">
        <f>'WEEKLY COMPETITIVE REPORT'!Q16/Y4</f>
        <v>18155.690166258537</v>
      </c>
      <c r="R16" s="22">
        <f>'WEEKLY COMPETITIVE REPORT'!R16</f>
        <v>2045</v>
      </c>
      <c r="S16" s="22">
        <f>'WEEKLY COMPETITIVE REPORT'!S16</f>
        <v>3165</v>
      </c>
      <c r="T16" s="64">
        <f>'WEEKLY COMPETITIVE REPORT'!T16</f>
        <v>-33.03045360971109</v>
      </c>
      <c r="U16" s="14">
        <f>'WEEKLY COMPETITIVE REPORT'!U16/Y4</f>
        <v>18155.690166258537</v>
      </c>
      <c r="V16" s="14">
        <f t="shared" si="1"/>
        <v>1519.8479185462043</v>
      </c>
      <c r="W16" s="25">
        <f t="shared" si="2"/>
        <v>30314.47351462817</v>
      </c>
      <c r="X16" s="22">
        <f>'WEEKLY COMPETITIVE REPORT'!X16</f>
        <v>3165</v>
      </c>
      <c r="Y16" s="56">
        <f>'WEEKLY COMPETITIVE REPORT'!Y16</f>
        <v>5210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IRON LADY</v>
      </c>
      <c r="D17" s="4" t="str">
        <f>'WEEKLY COMPETITIVE REPORT'!D17</f>
        <v>ŽELEZNA LADY</v>
      </c>
      <c r="E17" s="4" t="str">
        <f>'WEEKLY COMPETITIVE REPORT'!E17</f>
        <v>IND</v>
      </c>
      <c r="F17" s="4" t="str">
        <f>'WEEKLY COMPETITIVE REPORT'!F17</f>
        <v>FIVIA</v>
      </c>
      <c r="G17" s="37">
        <f>'WEEKLY COMPETITIVE REPORT'!G17</f>
        <v>4</v>
      </c>
      <c r="H17" s="37">
        <f>'WEEKLY COMPETITIVE REPORT'!H17</f>
        <v>9</v>
      </c>
      <c r="I17" s="14">
        <f>'WEEKLY COMPETITIVE REPORT'!I17/Y4</f>
        <v>6717.36048459853</v>
      </c>
      <c r="J17" s="14">
        <f>'WEEKLY COMPETITIVE REPORT'!J17/Y4</f>
        <v>8738.239463848433</v>
      </c>
      <c r="K17" s="22">
        <f>'WEEKLY COMPETITIVE REPORT'!K17</f>
        <v>1023</v>
      </c>
      <c r="L17" s="22">
        <f>'WEEKLY COMPETITIVE REPORT'!L17</f>
        <v>1332</v>
      </c>
      <c r="M17" s="64">
        <f>'WEEKLY COMPETITIVE REPORT'!M17</f>
        <v>-23.126843657817105</v>
      </c>
      <c r="N17" s="14">
        <f t="shared" si="0"/>
        <v>746.3733871776144</v>
      </c>
      <c r="O17" s="37">
        <f>'WEEKLY COMPETITIVE REPORT'!O17</f>
        <v>9</v>
      </c>
      <c r="P17" s="14">
        <f>'WEEKLY COMPETITIVE REPORT'!P17/Y4</f>
        <v>9682.948833612578</v>
      </c>
      <c r="Q17" s="14">
        <f>'WEEKLY COMPETITIVE REPORT'!Q17/Y4</f>
        <v>14610.13017141384</v>
      </c>
      <c r="R17" s="22">
        <f>'WEEKLY COMPETITIVE REPORT'!R17</f>
        <v>1572</v>
      </c>
      <c r="S17" s="22">
        <f>'WEEKLY COMPETITIVE REPORT'!S17</f>
        <v>2460</v>
      </c>
      <c r="T17" s="64">
        <f>'WEEKLY COMPETITIVE REPORT'!T17</f>
        <v>-33.724417784050814</v>
      </c>
      <c r="U17" s="14">
        <f>'WEEKLY COMPETITIVE REPORT'!U17/Y4</f>
        <v>80465.26614254413</v>
      </c>
      <c r="V17" s="14">
        <f t="shared" si="1"/>
        <v>1075.8832037347308</v>
      </c>
      <c r="W17" s="25">
        <f t="shared" si="2"/>
        <v>90148.21497615671</v>
      </c>
      <c r="X17" s="22">
        <f>'WEEKLY COMPETITIVE REPORT'!X17</f>
        <v>13496</v>
      </c>
      <c r="Y17" s="56">
        <f>'WEEKLY COMPETITIVE REPORT'!Y17</f>
        <v>15068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JOHN CARTER</v>
      </c>
      <c r="D18" s="4" t="str">
        <f>'WEEKLY COMPETITIVE REPORT'!D18</f>
        <v>JOHN CARTER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3</v>
      </c>
      <c r="H18" s="37">
        <f>'WEEKLY COMPETITIVE REPORT'!H18</f>
        <v>13</v>
      </c>
      <c r="I18" s="14">
        <f>'WEEKLY COMPETITIVE REPORT'!I18/Y4</f>
        <v>5364.093310993684</v>
      </c>
      <c r="J18" s="14">
        <f>'WEEKLY COMPETITIVE REPORT'!J18/Y4</f>
        <v>10957.597628560381</v>
      </c>
      <c r="K18" s="22">
        <f>'WEEKLY COMPETITIVE REPORT'!K18</f>
        <v>702</v>
      </c>
      <c r="L18" s="22">
        <f>'WEEKLY COMPETITIVE REPORT'!L18</f>
        <v>1467</v>
      </c>
      <c r="M18" s="64">
        <f>'WEEKLY COMPETITIVE REPORT'!M18</f>
        <v>-51.046812514702424</v>
      </c>
      <c r="N18" s="14">
        <f t="shared" si="0"/>
        <v>412.62256238412954</v>
      </c>
      <c r="O18" s="37">
        <f>'WEEKLY COMPETITIVE REPORT'!O18</f>
        <v>13</v>
      </c>
      <c r="P18" s="14">
        <f>'WEEKLY COMPETITIVE REPORT'!P18/Y4</f>
        <v>7116.8965072818655</v>
      </c>
      <c r="Q18" s="14">
        <f>'WEEKLY COMPETITIVE REPORT'!Q18/Y4</f>
        <v>15672.12269622374</v>
      </c>
      <c r="R18" s="22">
        <f>'WEEKLY COMPETITIVE REPORT'!R18</f>
        <v>992</v>
      </c>
      <c r="S18" s="22">
        <f>'WEEKLY COMPETITIVE REPORT'!S18</f>
        <v>2308</v>
      </c>
      <c r="T18" s="64">
        <f>'WEEKLY COMPETITIVE REPORT'!T18</f>
        <v>-54.588815789473685</v>
      </c>
      <c r="U18" s="14">
        <f>'WEEKLY COMPETITIVE REPORT'!U18/Y4</f>
        <v>35937.62082742621</v>
      </c>
      <c r="V18" s="14">
        <f t="shared" si="1"/>
        <v>547.4535774832204</v>
      </c>
      <c r="W18" s="25">
        <f t="shared" si="2"/>
        <v>43054.51733470808</v>
      </c>
      <c r="X18" s="22">
        <f>'WEEKLY COMPETITIVE REPORT'!X18</f>
        <v>5398</v>
      </c>
      <c r="Y18" s="56">
        <f>'WEEKLY COMPETITIVE REPORT'!Y18</f>
        <v>6390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WE BOUGHT A ZOO</v>
      </c>
      <c r="D19" s="4" t="str">
        <f>'WEEKLY COMPETITIVE REPORT'!D19</f>
        <v>KUPILI SMO ŽIVALSKI VRT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5629.591442196159</v>
      </c>
      <c r="J19" s="14">
        <f>'WEEKLY COMPETITIVE REPORT'!J19/Y4</f>
        <v>7220.002577651759</v>
      </c>
      <c r="K19" s="22">
        <f>'WEEKLY COMPETITIVE REPORT'!K19</f>
        <v>859</v>
      </c>
      <c r="L19" s="22">
        <f>'WEEKLY COMPETITIVE REPORT'!L19</f>
        <v>1134</v>
      </c>
      <c r="M19" s="64">
        <f>'WEEKLY COMPETITIVE REPORT'!M19</f>
        <v>-22.02784719742948</v>
      </c>
      <c r="N19" s="14">
        <f t="shared" si="0"/>
        <v>804.2273488851655</v>
      </c>
      <c r="O19" s="37">
        <f>'WEEKLY COMPETITIVE REPORT'!O19</f>
        <v>7</v>
      </c>
      <c r="P19" s="14">
        <f>'WEEKLY COMPETITIVE REPORT'!P19/Y4</f>
        <v>6723.804613996649</v>
      </c>
      <c r="Q19" s="14">
        <f>'WEEKLY COMPETITIVE REPORT'!Q19/Y4</f>
        <v>9974.223482407526</v>
      </c>
      <c r="R19" s="22">
        <f>'WEEKLY COMPETITIVE REPORT'!R19</f>
        <v>1096</v>
      </c>
      <c r="S19" s="22">
        <f>'WEEKLY COMPETITIVE REPORT'!S19</f>
        <v>1733</v>
      </c>
      <c r="T19" s="64">
        <f>'WEEKLY COMPETITIVE REPORT'!T19</f>
        <v>-32.58818968859025</v>
      </c>
      <c r="U19" s="14">
        <f>'WEEKLY COMPETITIVE REPORT'!U19/Y4</f>
        <v>27236.757314086866</v>
      </c>
      <c r="V19" s="14">
        <f t="shared" si="1"/>
        <v>960.5435162852356</v>
      </c>
      <c r="W19" s="25">
        <f t="shared" si="2"/>
        <v>33960.561928083516</v>
      </c>
      <c r="X19" s="22">
        <f>'WEEKLY COMPETITIVE REPORT'!X19</f>
        <v>4658</v>
      </c>
      <c r="Y19" s="56">
        <f>'WEEKLY COMPETITIVE REPORT'!Y19</f>
        <v>5754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CARNAGE</v>
      </c>
      <c r="D20" s="4" t="str">
        <f>'WEEKLY COMPETITIVE REPORT'!D20</f>
        <v>MASAKER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1</v>
      </c>
      <c r="H20" s="37">
        <f>'WEEKLY COMPETITIVE REPORT'!H20</f>
        <v>4</v>
      </c>
      <c r="I20" s="14">
        <f>'WEEKLY COMPETITIVE REPORT'!I20/Y4</f>
        <v>3327.7484211882975</v>
      </c>
      <c r="J20" s="14">
        <f>'WEEKLY COMPETITIVE REPORT'!J20/Y4</f>
        <v>0</v>
      </c>
      <c r="K20" s="22">
        <f>'WEEKLY COMPETITIVE REPORT'!K20</f>
        <v>502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831.9371052970744</v>
      </c>
      <c r="O20" s="37">
        <f>'WEEKLY COMPETITIVE REPORT'!O20</f>
        <v>4</v>
      </c>
      <c r="P20" s="14">
        <f>'WEEKLY COMPETITIVE REPORT'!P20/Y4</f>
        <v>5182.368861966748</v>
      </c>
      <c r="Q20" s="14">
        <f>'WEEKLY COMPETITIVE REPORT'!Q20/Y4</f>
        <v>0</v>
      </c>
      <c r="R20" s="22">
        <f>'WEEKLY COMPETITIVE REPORT'!R20</f>
        <v>833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1295.592215491687</v>
      </c>
      <c r="W20" s="25">
        <f t="shared" si="2"/>
        <v>5182.368861966748</v>
      </c>
      <c r="X20" s="22">
        <f>'WEEKLY COMPETITIVE REPORT'!X20</f>
        <v>0</v>
      </c>
      <c r="Y20" s="56">
        <f>'WEEKLY COMPETITIVE REPORT'!Y20</f>
        <v>833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THIS MEANS WAR</v>
      </c>
      <c r="D21" s="4" t="str">
        <f>'WEEKLY COMPETITIVE REPORT'!D21</f>
        <v>TO JE VOJNA!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9</v>
      </c>
      <c r="I21" s="14">
        <f>'WEEKLY COMPETITIVE REPORT'!I21/Y4</f>
        <v>3287.7948189199637</v>
      </c>
      <c r="J21" s="14">
        <f>'WEEKLY COMPETITIVE REPORT'!J21/Y4</f>
        <v>5859.002448769171</v>
      </c>
      <c r="K21" s="22">
        <f>'WEEKLY COMPETITIVE REPORT'!K21</f>
        <v>506</v>
      </c>
      <c r="L21" s="22">
        <f>'WEEKLY COMPETITIVE REPORT'!L21</f>
        <v>896</v>
      </c>
      <c r="M21" s="64">
        <f>'WEEKLY COMPETITIVE REPORT'!M21</f>
        <v>-43.88473383194017</v>
      </c>
      <c r="N21" s="14">
        <f aca="true" t="shared" si="3" ref="N21:N33">I21/H21</f>
        <v>365.3105354355515</v>
      </c>
      <c r="O21" s="37">
        <f>'WEEKLY COMPETITIVE REPORT'!O21</f>
        <v>9</v>
      </c>
      <c r="P21" s="14">
        <f>'WEEKLY COMPETITIVE REPORT'!P21/Y4</f>
        <v>4910.426601366155</v>
      </c>
      <c r="Q21" s="14">
        <f>'WEEKLY COMPETITIVE REPORT'!Q21/Y4</f>
        <v>7524.165485242944</v>
      </c>
      <c r="R21" s="22">
        <f>'WEEKLY COMPETITIVE REPORT'!R21</f>
        <v>822</v>
      </c>
      <c r="S21" s="22">
        <f>'WEEKLY COMPETITIVE REPORT'!S21</f>
        <v>1221</v>
      </c>
      <c r="T21" s="64">
        <f>'WEEKLY COMPETITIVE REPORT'!T21</f>
        <v>-34.73792394655703</v>
      </c>
      <c r="U21" s="14">
        <f>'WEEKLY COMPETITIVE REPORT'!U21/Y4</f>
        <v>144464.49284701637</v>
      </c>
      <c r="V21" s="14">
        <f aca="true" t="shared" si="4" ref="V21:V33">P21/O21</f>
        <v>545.6029557073506</v>
      </c>
      <c r="W21" s="25">
        <f aca="true" t="shared" si="5" ref="W21:W33">P21+U21</f>
        <v>149374.91944838254</v>
      </c>
      <c r="X21" s="22">
        <f>'WEEKLY COMPETITIVE REPORT'!X21</f>
        <v>24236</v>
      </c>
      <c r="Y21" s="56">
        <f>'WEEKLY COMPETITIVE REPORT'!Y21</f>
        <v>25058</v>
      </c>
    </row>
    <row r="22" spans="1:25" ht="12.75">
      <c r="A22" s="50">
        <v>9</v>
      </c>
      <c r="B22" s="4">
        <f>'WEEKLY COMPETITIVE REPORT'!B22</f>
        <v>11</v>
      </c>
      <c r="C22" s="4" t="str">
        <f>'WEEKLY COMPETITIVE REPORT'!C22</f>
        <v>PARADA</v>
      </c>
      <c r="D22" s="4" t="str">
        <f>'WEEKLY COMPETITIVE REPORT'!D22</f>
        <v>PARADA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13</v>
      </c>
      <c r="H22" s="37">
        <f>'WEEKLY COMPETITIVE REPORT'!H22</f>
        <v>3</v>
      </c>
      <c r="I22" s="14">
        <f>'WEEKLY COMPETITIVE REPORT'!I22/Y4</f>
        <v>2724.577909524423</v>
      </c>
      <c r="J22" s="14">
        <f>'WEEKLY COMPETITIVE REPORT'!J22/Y4</f>
        <v>4046.9132620183013</v>
      </c>
      <c r="K22" s="22">
        <f>'WEEKLY COMPETITIVE REPORT'!K22</f>
        <v>409</v>
      </c>
      <c r="L22" s="22">
        <f>'WEEKLY COMPETITIVE REPORT'!L22</f>
        <v>618</v>
      </c>
      <c r="M22" s="64">
        <f>'WEEKLY COMPETITIVE REPORT'!M22</f>
        <v>-32.67515923566879</v>
      </c>
      <c r="N22" s="14">
        <f t="shared" si="3"/>
        <v>908.1926365081409</v>
      </c>
      <c r="O22" s="37">
        <f>'WEEKLY COMPETITIVE REPORT'!O22</f>
        <v>3</v>
      </c>
      <c r="P22" s="14">
        <f>'WEEKLY COMPETITIVE REPORT'!P22/Y4</f>
        <v>4523.778837479056</v>
      </c>
      <c r="Q22" s="14">
        <f>'WEEKLY COMPETITIVE REPORT'!Q22/Y4</f>
        <v>6004.639773166645</v>
      </c>
      <c r="R22" s="22">
        <f>'WEEKLY COMPETITIVE REPORT'!R22</f>
        <v>764</v>
      </c>
      <c r="S22" s="22">
        <f>'WEEKLY COMPETITIVE REPORT'!S22</f>
        <v>968</v>
      </c>
      <c r="T22" s="64">
        <f>'WEEKLY COMPETITIVE REPORT'!T22</f>
        <v>-24.661944623309722</v>
      </c>
      <c r="U22" s="14">
        <f>'WEEKLY COMPETITIVE REPORT'!U22/Y4</f>
        <v>187413.3264595953</v>
      </c>
      <c r="V22" s="14">
        <f t="shared" si="4"/>
        <v>1507.9262791596855</v>
      </c>
      <c r="W22" s="25">
        <f t="shared" si="5"/>
        <v>191937.10529707436</v>
      </c>
      <c r="X22" s="22">
        <f>'WEEKLY COMPETITIVE REPORT'!X22</f>
        <v>30449</v>
      </c>
      <c r="Y22" s="56">
        <f>'WEEKLY COMPETITIVE REPORT'!Y22</f>
        <v>31213</v>
      </c>
    </row>
    <row r="23" spans="1:25" ht="12.75">
      <c r="A23" s="50">
        <v>10</v>
      </c>
      <c r="B23" s="4">
        <f>'WEEKLY COMPETITIVE REPORT'!B23</f>
        <v>13</v>
      </c>
      <c r="C23" s="4" t="str">
        <f>'WEEKLY COMPETITIVE REPORT'!C23</f>
        <v>SAFE HOUSE</v>
      </c>
      <c r="D23" s="4" t="str">
        <f>'WEEKLY COMPETITIVE REPORT'!D23</f>
        <v>VARNA HIŠA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6</v>
      </c>
      <c r="H23" s="37">
        <f>'WEEKLY COMPETITIVE REPORT'!H23</f>
        <v>7</v>
      </c>
      <c r="I23" s="14">
        <f>'WEEKLY COMPETITIVE REPORT'!I23/Y4</f>
        <v>3005.5419512823814</v>
      </c>
      <c r="J23" s="14">
        <f>'WEEKLY COMPETITIVE REPORT'!J23/Y4</f>
        <v>3589.380074751901</v>
      </c>
      <c r="K23" s="22">
        <f>'WEEKLY COMPETITIVE REPORT'!K23</f>
        <v>479</v>
      </c>
      <c r="L23" s="22">
        <f>'WEEKLY COMPETITIVE REPORT'!L23</f>
        <v>562</v>
      </c>
      <c r="M23" s="64">
        <f>'WEEKLY COMPETITIVE REPORT'!M23</f>
        <v>-16.265709156193893</v>
      </c>
      <c r="N23" s="14">
        <f t="shared" si="3"/>
        <v>429.36313589748306</v>
      </c>
      <c r="O23" s="37">
        <f>'WEEKLY COMPETITIVE REPORT'!O23</f>
        <v>7</v>
      </c>
      <c r="P23" s="14">
        <f>'WEEKLY COMPETITIVE REPORT'!P23/Y4</f>
        <v>4036.602654981312</v>
      </c>
      <c r="Q23" s="14">
        <f>'WEEKLY COMPETITIVE REPORT'!Q23/Y4</f>
        <v>5088.284572754221</v>
      </c>
      <c r="R23" s="22">
        <f>'WEEKLY COMPETITIVE REPORT'!R23</f>
        <v>679</v>
      </c>
      <c r="S23" s="22">
        <f>'WEEKLY COMPETITIVE REPORT'!S23</f>
        <v>856</v>
      </c>
      <c r="T23" s="64">
        <f>'WEEKLY COMPETITIVE REPORT'!T23</f>
        <v>-20.66869300911854</v>
      </c>
      <c r="U23" s="14">
        <f>'WEEKLY COMPETITIVE REPORT'!U23/Y4</f>
        <v>79096.53305838381</v>
      </c>
      <c r="V23" s="14">
        <f t="shared" si="4"/>
        <v>576.6575221401874</v>
      </c>
      <c r="W23" s="25">
        <f t="shared" si="5"/>
        <v>83133.13571336512</v>
      </c>
      <c r="X23" s="22">
        <f>'WEEKLY COMPETITIVE REPORT'!X23</f>
        <v>13234</v>
      </c>
      <c r="Y23" s="56">
        <f>'WEEKLY COMPETITIVE REPORT'!Y23</f>
        <v>13913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DEVIL INSIDE</v>
      </c>
      <c r="D24" s="4" t="str">
        <f>'WEEKLY COMPETITIVE REPORT'!D24</f>
        <v>HUDIČ V NAS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7</v>
      </c>
      <c r="I24" s="14">
        <f>'WEEKLY COMPETITIVE REPORT'!I24/Y4</f>
        <v>3008.119603041629</v>
      </c>
      <c r="J24" s="14">
        <f>'WEEKLY COMPETITIVE REPORT'!J24/Y4</f>
        <v>4806.0317051166385</v>
      </c>
      <c r="K24" s="22">
        <f>'WEEKLY COMPETITIVE REPORT'!K24</f>
        <v>464</v>
      </c>
      <c r="L24" s="22">
        <f>'WEEKLY COMPETITIVE REPORT'!L24</f>
        <v>735</v>
      </c>
      <c r="M24" s="64">
        <f>'WEEKLY COMPETITIVE REPORT'!M24</f>
        <v>-37.409493161705555</v>
      </c>
      <c r="N24" s="14">
        <f t="shared" si="3"/>
        <v>429.73137186308986</v>
      </c>
      <c r="O24" s="37">
        <f>'WEEKLY COMPETITIVE REPORT'!O24</f>
        <v>7</v>
      </c>
      <c r="P24" s="14">
        <f>'WEEKLY COMPETITIVE REPORT'!P24/Y4</f>
        <v>3928.341281092924</v>
      </c>
      <c r="Q24" s="14">
        <f>'WEEKLY COMPETITIVE REPORT'!Q24/Y4</f>
        <v>6562.701379043691</v>
      </c>
      <c r="R24" s="22">
        <f>'WEEKLY COMPETITIVE REPORT'!R24</f>
        <v>670</v>
      </c>
      <c r="S24" s="22">
        <f>'WEEKLY COMPETITIVE REPORT'!S24</f>
        <v>1098</v>
      </c>
      <c r="T24" s="64">
        <f>'WEEKLY COMPETITIVE REPORT'!T24</f>
        <v>-40.1413982717989</v>
      </c>
      <c r="U24" s="14">
        <f>'WEEKLY COMPETITIVE REPORT'!U24/Y4</f>
        <v>41089.05786828199</v>
      </c>
      <c r="V24" s="14">
        <f t="shared" si="4"/>
        <v>561.1916115847034</v>
      </c>
      <c r="W24" s="25">
        <f t="shared" si="5"/>
        <v>45017.39914937491</v>
      </c>
      <c r="X24" s="22">
        <f>'WEEKLY COMPETITIVE REPORT'!X24</f>
        <v>6904</v>
      </c>
      <c r="Y24" s="56">
        <f>'WEEKLY COMPETITIVE REPORT'!Y24</f>
        <v>7574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THE WOMAN IN BLACK</v>
      </c>
      <c r="D25" s="4" t="str">
        <f>'WEEKLY COMPETITIVE REPORT'!D25</f>
        <v>ŽENSKA V ČRNEM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4</v>
      </c>
      <c r="I25" s="14">
        <f>'WEEKLY COMPETITIVE REPORT'!I25/Y4</f>
        <v>2576.3629333677018</v>
      </c>
      <c r="J25" s="14">
        <f>'WEEKLY COMPETITIVE REPORT'!J25/Y4</f>
        <v>4280.190746230184</v>
      </c>
      <c r="K25" s="22">
        <f>'WEEKLY COMPETITIVE REPORT'!K25</f>
        <v>401</v>
      </c>
      <c r="L25" s="22">
        <f>'WEEKLY COMPETITIVE REPORT'!L25</f>
        <v>662</v>
      </c>
      <c r="M25" s="64">
        <f>'WEEKLY COMPETITIVE REPORT'!M25</f>
        <v>-39.80728696175851</v>
      </c>
      <c r="N25" s="14">
        <f t="shared" si="3"/>
        <v>644.0907333419254</v>
      </c>
      <c r="O25" s="37">
        <f>'WEEKLY COMPETITIVE REPORT'!O25</f>
        <v>4</v>
      </c>
      <c r="P25" s="14">
        <f>'WEEKLY COMPETITIVE REPORT'!P25/Y4</f>
        <v>3666.7096275293206</v>
      </c>
      <c r="Q25" s="14">
        <f>'WEEKLY COMPETITIVE REPORT'!Q25/Y4</f>
        <v>5717.231602010568</v>
      </c>
      <c r="R25" s="22">
        <f>'WEEKLY COMPETITIVE REPORT'!R25</f>
        <v>625</v>
      </c>
      <c r="S25" s="22">
        <f>'WEEKLY COMPETITIVE REPORT'!S25</f>
        <v>955</v>
      </c>
      <c r="T25" s="64">
        <f>'WEEKLY COMPETITIVE REPORT'!T25</f>
        <v>-35.86564472497746</v>
      </c>
      <c r="U25" s="14">
        <f>'WEEKLY COMPETITIVE REPORT'!U25/Y4</f>
        <v>17092.408815569015</v>
      </c>
      <c r="V25" s="14">
        <f t="shared" si="4"/>
        <v>916.6774068823302</v>
      </c>
      <c r="W25" s="25">
        <f t="shared" si="5"/>
        <v>20759.118443098334</v>
      </c>
      <c r="X25" s="22">
        <f>'WEEKLY COMPETITIVE REPORT'!X25</f>
        <v>2845</v>
      </c>
      <c r="Y25" s="56">
        <f>'WEEKLY COMPETITIVE REPORT'!Y25</f>
        <v>3470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ARTIST</v>
      </c>
      <c r="D26" s="4" t="str">
        <f>'WEEKLY COMPETITIVE REPORT'!D26</f>
        <v>UMETNIK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7</v>
      </c>
      <c r="I26" s="14">
        <f>'WEEKLY COMPETITIVE REPORT'!I26/Y4</f>
        <v>2122.6962237401726</v>
      </c>
      <c r="J26" s="14">
        <f>'WEEKLY COMPETITIVE REPORT'!J26/Y4</f>
        <v>4079.1339090088927</v>
      </c>
      <c r="K26" s="22">
        <f>'WEEKLY COMPETITIVE REPORT'!K26</f>
        <v>380</v>
      </c>
      <c r="L26" s="22">
        <f>'WEEKLY COMPETITIVE REPORT'!L26</f>
        <v>636</v>
      </c>
      <c r="M26" s="64">
        <f>'WEEKLY COMPETITIVE REPORT'!M26</f>
        <v>-47.96208530805687</v>
      </c>
      <c r="N26" s="14">
        <f t="shared" si="3"/>
        <v>303.24231767716753</v>
      </c>
      <c r="O26" s="37">
        <f>'WEEKLY COMPETITIVE REPORT'!O26</f>
        <v>7</v>
      </c>
      <c r="P26" s="14">
        <f>'WEEKLY COMPETITIVE REPORT'!P26/Y4</f>
        <v>3615.156592344374</v>
      </c>
      <c r="Q26" s="14">
        <f>'WEEKLY COMPETITIVE REPORT'!Q26/Y4</f>
        <v>7324.397473901276</v>
      </c>
      <c r="R26" s="22">
        <f>'WEEKLY COMPETITIVE REPORT'!R26</f>
        <v>657</v>
      </c>
      <c r="S26" s="22">
        <f>'WEEKLY COMPETITIVE REPORT'!S26</f>
        <v>1244</v>
      </c>
      <c r="T26" s="64">
        <f>'WEEKLY COMPETITIVE REPORT'!T26</f>
        <v>-50.64226640858702</v>
      </c>
      <c r="U26" s="14">
        <f>'WEEKLY COMPETITIVE REPORT'!U26/Y4</f>
        <v>17201.959015337026</v>
      </c>
      <c r="V26" s="14">
        <f t="shared" si="4"/>
        <v>516.450941763482</v>
      </c>
      <c r="W26" s="25">
        <f t="shared" si="5"/>
        <v>20817.1156076814</v>
      </c>
      <c r="X26" s="22">
        <f>'WEEKLY COMPETITIVE REPORT'!X26</f>
        <v>2886</v>
      </c>
      <c r="Y26" s="56">
        <f>'WEEKLY COMPETITIVE REPORT'!Y26</f>
        <v>3543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DESCENDANTS</v>
      </c>
      <c r="D27" s="4" t="str">
        <f>'WEEKLY COMPETITIVE REPORT'!D27</f>
        <v>POTOMCI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5</v>
      </c>
      <c r="H27" s="37">
        <f>'WEEKLY COMPETITIVE REPORT'!H27</f>
        <v>6</v>
      </c>
      <c r="I27" s="14">
        <f>'WEEKLY COMPETITIVE REPORT'!I27/Y4</f>
        <v>2407.526743137002</v>
      </c>
      <c r="J27" s="14">
        <f>'WEEKLY COMPETITIVE REPORT'!J27/Y17</f>
        <v>0.23141757366604726</v>
      </c>
      <c r="K27" s="22">
        <f>'WEEKLY COMPETITIVE REPORT'!K27</f>
        <v>382</v>
      </c>
      <c r="L27" s="22">
        <f>'WEEKLY COMPETITIVE REPORT'!L27</f>
        <v>700</v>
      </c>
      <c r="M27" s="64">
        <f>'WEEKLY COMPETITIVE REPORT'!M27</f>
        <v>-46.4295956409521</v>
      </c>
      <c r="N27" s="14">
        <f t="shared" si="3"/>
        <v>401.25445718950033</v>
      </c>
      <c r="O27" s="37">
        <f>'WEEKLY COMPETITIVE REPORT'!O27</f>
        <v>6</v>
      </c>
      <c r="P27" s="14">
        <f>'WEEKLY COMPETITIVE REPORT'!P27/Y4</f>
        <v>3353.5249387807708</v>
      </c>
      <c r="Q27" s="14">
        <f>'WEEKLY COMPETITIVE REPORT'!Q27/Y17</f>
        <v>0.34238120520307935</v>
      </c>
      <c r="R27" s="22">
        <f>'WEEKLY COMPETITIVE REPORT'!R27</f>
        <v>567</v>
      </c>
      <c r="S27" s="22">
        <f>'WEEKLY COMPETITIVE REPORT'!S27</f>
        <v>1116</v>
      </c>
      <c r="T27" s="64">
        <f>'WEEKLY COMPETITIVE REPORT'!T27</f>
        <v>-49.56386896685404</v>
      </c>
      <c r="U27" s="14">
        <f>'WEEKLY COMPETITIVE REPORT'!U27/Y17</f>
        <v>3.1925272099814177</v>
      </c>
      <c r="V27" s="14">
        <f t="shared" si="4"/>
        <v>558.9208231301285</v>
      </c>
      <c r="W27" s="25">
        <f t="shared" si="5"/>
        <v>3356.7174659907523</v>
      </c>
      <c r="X27" s="22">
        <f>'WEEKLY COMPETITIVE REPORT'!X27</f>
        <v>10653</v>
      </c>
      <c r="Y27" s="56">
        <f>'WEEKLY COMPETITIVE REPORT'!Y27</f>
        <v>11220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SHAME</v>
      </c>
      <c r="D28" s="4" t="str">
        <f>'WEEKLY COMPETITIVE REPORT'!D28</f>
        <v>SRAMOTA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1797.9121020750097</v>
      </c>
      <c r="J28" s="14">
        <f>'WEEKLY COMPETITIVE REPORT'!J28/Y17</f>
        <v>0.12543137775418103</v>
      </c>
      <c r="K28" s="22">
        <f>'WEEKLY COMPETITIVE REPORT'!K28</f>
        <v>294</v>
      </c>
      <c r="L28" s="22">
        <f>'WEEKLY COMPETITIVE REPORT'!L28</f>
        <v>401</v>
      </c>
      <c r="M28" s="64">
        <f>'WEEKLY COMPETITIVE REPORT'!M28</f>
        <v>-26.19047619047619</v>
      </c>
      <c r="N28" s="14">
        <f t="shared" si="3"/>
        <v>1797.9121020750097</v>
      </c>
      <c r="O28" s="37">
        <f>'WEEKLY COMPETITIVE REPORT'!O28</f>
        <v>1</v>
      </c>
      <c r="P28" s="14">
        <f>'WEEKLY COMPETITIVE REPORT'!P28/Y4</f>
        <v>3135.7133651243716</v>
      </c>
      <c r="Q28" s="14">
        <f>'WEEKLY COMPETITIVE REPORT'!Q28/Y17</f>
        <v>0.22345367666578178</v>
      </c>
      <c r="R28" s="22">
        <f>'WEEKLY COMPETITIVE REPORT'!R28</f>
        <v>524</v>
      </c>
      <c r="S28" s="22">
        <f>'WEEKLY COMPETITIVE REPORT'!S28</f>
        <v>732</v>
      </c>
      <c r="T28" s="64">
        <f>'WEEKLY COMPETITIVE REPORT'!T28</f>
        <v>-27.73982773982773</v>
      </c>
      <c r="U28" s="14">
        <f>'WEEKLY COMPETITIVE REPORT'!U28/Y17</f>
        <v>0.46462702415715423</v>
      </c>
      <c r="V28" s="14">
        <f t="shared" si="4"/>
        <v>3135.7133651243716</v>
      </c>
      <c r="W28" s="25">
        <f t="shared" si="5"/>
        <v>3136.177992148529</v>
      </c>
      <c r="X28" s="22">
        <f>'WEEKLY COMPETITIVE REPORT'!X28</f>
        <v>1714</v>
      </c>
      <c r="Y28" s="56">
        <f>'WEEKLY COMPETITIVE REPORT'!Y28</f>
        <v>2238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TINKER TAILOR SOLDIER SPY</v>
      </c>
      <c r="D29" s="4" t="str">
        <f>'WEEKLY COMPETITIVE REPORT'!D29</f>
        <v>KOTLAR, KROJAČ, VOJAK, VOHUN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2</v>
      </c>
      <c r="H29" s="37">
        <f>'WEEKLY COMPETITIVE REPORT'!H29</f>
        <v>1</v>
      </c>
      <c r="I29" s="14">
        <f>'WEEKLY COMPETITIVE REPORT'!I29/Y4</f>
        <v>1987.3695063796881</v>
      </c>
      <c r="J29" s="14">
        <f>'WEEKLY COMPETITIVE REPORT'!J29/Y17</f>
        <v>0.1664454473055482</v>
      </c>
      <c r="K29" s="22">
        <f>'WEEKLY COMPETITIVE REPORT'!K29</f>
        <v>270</v>
      </c>
      <c r="L29" s="22">
        <f>'WEEKLY COMPETITIVE REPORT'!L29</f>
        <v>448</v>
      </c>
      <c r="M29" s="64">
        <f>'WEEKLY COMPETITIVE REPORT'!M29</f>
        <v>-38.51674641148325</v>
      </c>
      <c r="N29" s="14">
        <f t="shared" si="3"/>
        <v>1987.3695063796881</v>
      </c>
      <c r="O29" s="37">
        <f>'WEEKLY COMPETITIVE REPORT'!O29</f>
        <v>1</v>
      </c>
      <c r="P29" s="14">
        <f>'WEEKLY COMPETITIVE REPORT'!P29/Y4</f>
        <v>2948.8336125789406</v>
      </c>
      <c r="Q29" s="14">
        <f>'WEEKLY COMPETITIVE REPORT'!Q29/Y17</f>
        <v>0.24276612689142554</v>
      </c>
      <c r="R29" s="22">
        <f>'WEEKLY COMPETITIVE REPORT'!R29</f>
        <v>412</v>
      </c>
      <c r="S29" s="22">
        <f>'WEEKLY COMPETITIVE REPORT'!S29</f>
        <v>686</v>
      </c>
      <c r="T29" s="64">
        <f>'WEEKLY COMPETITIVE REPORT'!T29</f>
        <v>-37.45215965008202</v>
      </c>
      <c r="U29" s="14">
        <f>'WEEKLY COMPETITIVE REPORT'!U29/Y4</f>
        <v>5860.291274648795</v>
      </c>
      <c r="V29" s="14">
        <f t="shared" si="4"/>
        <v>2948.8336125789406</v>
      </c>
      <c r="W29" s="25">
        <f t="shared" si="5"/>
        <v>8809.124887227736</v>
      </c>
      <c r="X29" s="22">
        <f>'WEEKLY COMPETITIVE REPORT'!X29</f>
        <v>859</v>
      </c>
      <c r="Y29" s="56">
        <f>'WEEKLY COMPETITIVE REPORT'!Y29</f>
        <v>1271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JOURNEY 2: THE MYSTERIOUS ISLAND</v>
      </c>
      <c r="D30" s="4" t="str">
        <f>'WEEKLY COMPETITIVE REPORT'!D30</f>
        <v>POTOVANJE V SREDIŠČE ZEMLJE 2: SKRIVNOSTNI OTOK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7</v>
      </c>
      <c r="H30" s="37">
        <f>'WEEKLY COMPETITIVE REPORT'!H30</f>
        <v>14</v>
      </c>
      <c r="I30" s="14">
        <f>'WEEKLY COMPETITIVE REPORT'!I30/Y4</f>
        <v>1966.7482923057094</v>
      </c>
      <c r="J30" s="14">
        <f>'WEEKLY COMPETITIVE REPORT'!J30/Y17</f>
        <v>0.12423679320414123</v>
      </c>
      <c r="K30" s="22">
        <f>'WEEKLY COMPETITIVE REPORT'!K30</f>
        <v>300</v>
      </c>
      <c r="L30" s="22">
        <f>'WEEKLY COMPETITIVE REPORT'!L30</f>
        <v>371</v>
      </c>
      <c r="M30" s="64">
        <f>'WEEKLY COMPETITIVE REPORT'!M30</f>
        <v>-18.48290598290599</v>
      </c>
      <c r="N30" s="14">
        <f t="shared" si="3"/>
        <v>140.48202087897923</v>
      </c>
      <c r="O30" s="37">
        <f>'WEEKLY COMPETITIVE REPORT'!O30</f>
        <v>14</v>
      </c>
      <c r="P30" s="14">
        <f>'WEEKLY COMPETITIVE REPORT'!P30/Y4</f>
        <v>2332.77484211883</v>
      </c>
      <c r="Q30" s="14">
        <f>'WEEKLY COMPETITIVE REPORT'!Q30/Y17</f>
        <v>0.15343774887178127</v>
      </c>
      <c r="R30" s="22">
        <f>'WEEKLY COMPETITIVE REPORT'!R30</f>
        <v>365</v>
      </c>
      <c r="S30" s="22">
        <f>'WEEKLY COMPETITIVE REPORT'!S30</f>
        <v>482</v>
      </c>
      <c r="T30" s="64">
        <f>'WEEKLY COMPETITIVE REPORT'!T30</f>
        <v>-21.7128027681661</v>
      </c>
      <c r="U30" s="14">
        <f>'WEEKLY COMPETITIVE REPORT'!U30/Y4</f>
        <v>141737.3372857327</v>
      </c>
      <c r="V30" s="14">
        <f t="shared" si="4"/>
        <v>166.62677443705928</v>
      </c>
      <c r="W30" s="25">
        <f t="shared" si="5"/>
        <v>144070.11212785152</v>
      </c>
      <c r="X30" s="22">
        <f>'WEEKLY COMPETITIVE REPORT'!X30</f>
        <v>21987</v>
      </c>
      <c r="Y30" s="56">
        <f>'WEEKLY COMPETITIVE REPORT'!Y30</f>
        <v>22352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ALVIN AND THE CHIPMUNKS 3</v>
      </c>
      <c r="D31" s="4" t="str">
        <f>'WEEKLY COMPETITIVE REPORT'!D31</f>
        <v>ALVIN IN VEVERIČKI 3</v>
      </c>
      <c r="E31" s="4" t="str">
        <f>'WEEKLY COMPETITIVE REPORT'!E31</f>
        <v>FOX</v>
      </c>
      <c r="F31" s="4" t="str">
        <f>'WEEKLY COMPETITIVE REPORT'!F31</f>
        <v>Blitz</v>
      </c>
      <c r="G31" s="37">
        <f>'WEEKLY COMPETITIVE REPORT'!G31</f>
        <v>14</v>
      </c>
      <c r="H31" s="37">
        <f>'WEEKLY COMPETITIVE REPORT'!H31</f>
        <v>13</v>
      </c>
      <c r="I31" s="14">
        <f>'WEEKLY COMPETITIVE REPORT'!I31/Y4</f>
        <v>1448.640288696997</v>
      </c>
      <c r="J31" s="14">
        <f>'WEEKLY COMPETITIVE REPORT'!J31/Y17</f>
        <v>0.09443854526148128</v>
      </c>
      <c r="K31" s="22">
        <f>'WEEKLY COMPETITIVE REPORT'!K31</f>
        <v>237</v>
      </c>
      <c r="L31" s="22">
        <f>'WEEKLY COMPETITIVE REPORT'!L31</f>
        <v>331</v>
      </c>
      <c r="M31" s="64">
        <f>'WEEKLY COMPETITIVE REPORT'!M31</f>
        <v>-21.01194659170767</v>
      </c>
      <c r="N31" s="14">
        <f t="shared" si="3"/>
        <v>111.43386836130746</v>
      </c>
      <c r="O31" s="37">
        <f>'WEEKLY COMPETITIVE REPORT'!O31</f>
        <v>13</v>
      </c>
      <c r="P31" s="14">
        <f>'WEEKLY COMPETITIVE REPORT'!P31/Y4</f>
        <v>1564.6346178631266</v>
      </c>
      <c r="Q31" s="14">
        <f>'WEEKLY COMPETITIVE REPORT'!Q31/Y17</f>
        <v>0.1276878152375896</v>
      </c>
      <c r="R31" s="22">
        <f>'WEEKLY COMPETITIVE REPORT'!R31</f>
        <v>258</v>
      </c>
      <c r="S31" s="22">
        <f>'WEEKLY COMPETITIVE REPORT'!S31</f>
        <v>462</v>
      </c>
      <c r="T31" s="64">
        <f>'WEEKLY COMPETITIVE REPORT'!T31</f>
        <v>-36.90228690228691</v>
      </c>
      <c r="U31" s="14">
        <f>'WEEKLY COMPETITIVE REPORT'!U31/Y4</f>
        <v>437647.8927696868</v>
      </c>
      <c r="V31" s="14">
        <f t="shared" si="4"/>
        <v>120.35650906639435</v>
      </c>
      <c r="W31" s="25">
        <f t="shared" si="5"/>
        <v>439212.5273875499</v>
      </c>
      <c r="X31" s="22">
        <f>'WEEKLY COMPETITIVE REPORT'!X31</f>
        <v>78948</v>
      </c>
      <c r="Y31" s="56">
        <f>'WEEKLY COMPETITIVE REPORT'!Y31</f>
        <v>79206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THE VOW</v>
      </c>
      <c r="D32" s="4" t="str">
        <f>'WEEKLY COMPETITIVE REPORT'!D32</f>
        <v>ZAOBLJUBA LJUBEZNI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7</v>
      </c>
      <c r="H32" s="37">
        <f>'WEEKLY COMPETITIVE REPORT'!H32</f>
        <v>7</v>
      </c>
      <c r="I32" s="14">
        <f>'WEEKLY COMPETITIVE REPORT'!I32/Y4</f>
        <v>907.3334192550586</v>
      </c>
      <c r="J32" s="14">
        <f>'WEEKLY COMPETITIVE REPORT'!J32/Y17</f>
        <v>0.09012476771967083</v>
      </c>
      <c r="K32" s="22">
        <f>'WEEKLY COMPETITIVE REPORT'!K32</f>
        <v>175</v>
      </c>
      <c r="L32" s="22">
        <f>'WEEKLY COMPETITIVE REPORT'!L32</f>
        <v>304</v>
      </c>
      <c r="M32" s="64">
        <f>'WEEKLY COMPETITIVE REPORT'!M32</f>
        <v>-48.159057437407945</v>
      </c>
      <c r="N32" s="14">
        <f t="shared" si="3"/>
        <v>129.61905989357982</v>
      </c>
      <c r="O32" s="37">
        <f>'WEEKLY COMPETITIVE REPORT'!O32</f>
        <v>7</v>
      </c>
      <c r="P32" s="14">
        <f>'WEEKLY COMPETITIVE REPORT'!P32/Y4</f>
        <v>1011.7283155045753</v>
      </c>
      <c r="Q32" s="14">
        <f>'WEEKLY COMPETITIVE REPORT'!Q32/Y17</f>
        <v>0.1306079108043536</v>
      </c>
      <c r="R32" s="22">
        <f>'WEEKLY COMPETITIVE REPORT'!R32</f>
        <v>202</v>
      </c>
      <c r="S32" s="22">
        <f>'WEEKLY COMPETITIVE REPORT'!S32</f>
        <v>453</v>
      </c>
      <c r="T32" s="64">
        <f>'WEEKLY COMPETITIVE REPORT'!T32</f>
        <v>-60.111788617886184</v>
      </c>
      <c r="U32" s="14">
        <f>'WEEKLY COMPETITIVE REPORT'!U32/Y4</f>
        <v>116056.19280835158</v>
      </c>
      <c r="V32" s="14">
        <f t="shared" si="4"/>
        <v>144.53261650065363</v>
      </c>
      <c r="W32" s="25">
        <f t="shared" si="5"/>
        <v>117067.92112385615</v>
      </c>
      <c r="X32" s="22">
        <f>'WEEKLY COMPETITIVE REPORT'!X32</f>
        <v>20525</v>
      </c>
      <c r="Y32" s="56">
        <f>'WEEKLY COMPETITIVE REPORT'!Y32</f>
        <v>20727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134</v>
      </c>
      <c r="I34" s="32">
        <f>SUM(I14:I33)</f>
        <v>92608.58358035829</v>
      </c>
      <c r="J34" s="31">
        <f>SUM(J14:J33)</f>
        <v>86255.50408831854</v>
      </c>
      <c r="K34" s="31">
        <f>SUM(K14:K33)</f>
        <v>14101</v>
      </c>
      <c r="L34" s="31">
        <f>SUM(L14:L33)</f>
        <v>15612</v>
      </c>
      <c r="M34" s="64">
        <f>'WEEKLY COMPETITIVE REPORT'!M34</f>
        <v>-69.15300077273118</v>
      </c>
      <c r="N34" s="32">
        <f>I34/H34</f>
        <v>691.108832689241</v>
      </c>
      <c r="O34" s="40">
        <f>'WEEKLY COMPETITIVE REPORT'!O34</f>
        <v>134</v>
      </c>
      <c r="P34" s="31">
        <f>SUM(P14:P33)</f>
        <v>132754.22090475578</v>
      </c>
      <c r="Q34" s="31">
        <f>SUM(Q14:Q33)</f>
        <v>126154.07508380704</v>
      </c>
      <c r="R34" s="31">
        <f>SUM(R14:R33)</f>
        <v>21934</v>
      </c>
      <c r="S34" s="31">
        <f>SUM(S14:S33)</f>
        <v>25138</v>
      </c>
      <c r="T34" s="65">
        <f>P34/Q34-100%</f>
        <v>0.05231813412736863</v>
      </c>
      <c r="U34" s="31">
        <f>SUM(U14:U33)</f>
        <v>1382184.3505425572</v>
      </c>
      <c r="V34" s="32">
        <f>P34/O34</f>
        <v>990.7031410802671</v>
      </c>
      <c r="W34" s="31">
        <f>SUM(W14:W33)</f>
        <v>1514938.5714473133</v>
      </c>
      <c r="X34" s="31">
        <f>SUM(X14:X33)</f>
        <v>247896</v>
      </c>
      <c r="Y34" s="35">
        <f>SUM(Y14:Y33)</f>
        <v>269830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2012-03-29T12:04:58Z</dcterms:modified>
  <cp:category/>
  <cp:version/>
  <cp:contentType/>
  <cp:contentStatus/>
</cp:coreProperties>
</file>