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<sst xmlns="http://schemas.openxmlformats.org/spreadsheetml/2006/main" count="250" uniqueCount="93">
  <si>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</si>
  <si>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</si>
  <si>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</si>
  <si>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</si>
  <si>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</si>
  <si>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</si>
  <si>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</si>
  <si>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</si>
  <si>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</si>
  <si>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</si>
  <si>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</si>
  <si>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</si>
  <si>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</si>
  <si>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</si>
  <si>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</si>
  <si>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</si>
  <si>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</si>
  <si>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</si>
  <si>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</si>
  <si>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</si>
  <si>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</si>
  <si>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</si>
  <si>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</si>
  <si>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</si>
  <si>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</si>
  <si>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</si>
  <si>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</si>
  <si>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</si>
  <si>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</si>
  <si>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</si>
  <si>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</si>
  <si>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</si>
  <si>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</si>
  <si>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</si>
  <si>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</si>
  <si>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</si>
  <si>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</si>
  <si>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</si>
  <si>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</si>
  <si>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</si>
  <si>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</si>
  <si>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</si>
  <si>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</si>
  <si>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</si>
  <si>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</si>
  <si>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</si>
  <si>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</si>
  <si>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</si>
  <si>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</si>
  <si>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</si>
  <si>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FIVIA</t>
  </si>
  <si>
    <t>New</t>
  </si>
  <si>
    <t>MIRROR, MIRROR</t>
  </si>
  <si>
    <t>ZRCALCE, ZRCALCE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</si>
  <si>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</si>
  <si>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</si>
  <si>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</si>
  <si>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</si>
  <si>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</si>
  <si>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</si>
  <si>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</si>
  <si>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</si>
  <si>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CF</t>
  </si>
  <si>
    <t>SONY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</si>
  <si>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</si>
  <si>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</si>
  <si>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</si>
  <si>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</si>
  <si>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</si>
  <si>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</si>
  <si>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</si>
  <si>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MEN IN BLACK 3 3D</t>
  </si>
  <si>
    <t>MOŽJE V ČRNEM 3 3D</t>
  </si>
  <si>
    <t>SNOW WHITE AND THE HUNTSMAN</t>
  </si>
  <si>
    <t>SNEGULJČICA IN LOVEC</t>
  </si>
  <si>
    <t>SEEFOOD</t>
  </si>
  <si>
    <t>PUPIJEVA DOGODIVŠČINA</t>
  </si>
  <si>
    <t>PROMETHEUS</t>
  </si>
  <si>
    <t>PROMETEJ</t>
  </si>
  <si>
    <t>CESARE DEVE MORIRE</t>
  </si>
  <si>
    <t>CEZAR MORA UMRETI</t>
  </si>
  <si>
    <t>SAFE</t>
  </si>
  <si>
    <t>NA VARNEM</t>
  </si>
  <si>
    <t>THE FIVE-YEAR ENGAGEMENT</t>
  </si>
  <si>
    <t>PETLETNA ZAROKA</t>
  </si>
  <si>
    <t>21 - Jun</t>
  </si>
  <si>
    <t>27 - Jun</t>
  </si>
  <si>
    <t>22 - Jun</t>
  </si>
  <si>
    <t>24 - Jun</t>
  </si>
  <si>
    <t>LE GAMIN AU VÉLO</t>
  </si>
  <si>
    <t>FANT S KOLESOM</t>
  </si>
  <si>
    <t>FRIENDS WITH KIDS</t>
  </si>
  <si>
    <t>PROJEKT: OTROK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</si>
</sst>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W17" sqref="W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87</v>
      </c>
      <c r="L4" s="20"/>
      <c r="M4" s="82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85</v>
      </c>
      <c r="L5" s="7"/>
      <c r="M5" s="83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41088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6" t="s">
        <v>77</v>
      </c>
      <c r="D14" s="86" t="s">
        <v>78</v>
      </c>
      <c r="E14" s="15" t="s">
        <v>49</v>
      </c>
      <c r="F14" s="15" t="s">
        <v>42</v>
      </c>
      <c r="G14" s="37">
        <v>3</v>
      </c>
      <c r="H14" s="37">
        <v>14</v>
      </c>
      <c r="I14" s="14">
        <v>8741</v>
      </c>
      <c r="J14" s="14">
        <v>11923</v>
      </c>
      <c r="K14" s="14">
        <v>1495</v>
      </c>
      <c r="L14" s="14">
        <v>2064</v>
      </c>
      <c r="M14" s="64">
        <f>(I14/J14*100)-100</f>
        <v>-26.68791411557494</v>
      </c>
      <c r="N14" s="14">
        <f>I14/H14</f>
        <v>624.3571428571429</v>
      </c>
      <c r="O14" s="73">
        <v>14</v>
      </c>
      <c r="P14" s="14">
        <v>19545</v>
      </c>
      <c r="Q14" s="14">
        <v>20991</v>
      </c>
      <c r="R14" s="14">
        <v>3744</v>
      </c>
      <c r="S14" s="14">
        <v>4048</v>
      </c>
      <c r="T14" s="64">
        <f>(P14/Q14*100)-100</f>
        <v>-6.888666571387731</v>
      </c>
      <c r="U14" s="75">
        <v>70678</v>
      </c>
      <c r="V14" s="14">
        <f>P14/O14</f>
        <v>1396.0714285714287</v>
      </c>
      <c r="W14" s="75">
        <f>SUM(U14,P14)</f>
        <v>90223</v>
      </c>
      <c r="X14" s="75">
        <v>13687</v>
      </c>
      <c r="Y14" s="76">
        <f>SUM(X14,R14)</f>
        <v>17431</v>
      </c>
    </row>
    <row r="15" spans="1:25" ht="12.75">
      <c r="A15" s="72">
        <v>2</v>
      </c>
      <c r="B15" s="72">
        <v>2</v>
      </c>
      <c r="C15" s="4" t="s">
        <v>66</v>
      </c>
      <c r="D15" s="4" t="s">
        <v>67</v>
      </c>
      <c r="E15" s="15" t="s">
        <v>68</v>
      </c>
      <c r="F15" s="15" t="s">
        <v>36</v>
      </c>
      <c r="G15" s="37">
        <v>6</v>
      </c>
      <c r="H15" s="37">
        <v>12</v>
      </c>
      <c r="I15" s="22">
        <v>7650</v>
      </c>
      <c r="J15" s="22">
        <v>10297</v>
      </c>
      <c r="K15" s="97">
        <v>1529</v>
      </c>
      <c r="L15" s="97">
        <v>2061</v>
      </c>
      <c r="M15" s="64">
        <f>(I15/J15*100)-100</f>
        <v>-25.70651646110518</v>
      </c>
      <c r="N15" s="14">
        <f>I15/H15</f>
        <v>637.5</v>
      </c>
      <c r="O15" s="73">
        <v>13</v>
      </c>
      <c r="P15" s="14">
        <v>16612</v>
      </c>
      <c r="Q15" s="14">
        <v>17795</v>
      </c>
      <c r="R15" s="14">
        <v>3782</v>
      </c>
      <c r="S15" s="14">
        <v>3960</v>
      </c>
      <c r="T15" s="64">
        <f>(P15/Q15*100)-100</f>
        <v>-6.64793481314976</v>
      </c>
      <c r="U15" s="75">
        <v>278515</v>
      </c>
      <c r="V15" s="14">
        <f>P15/O15</f>
        <v>1277.8461538461538</v>
      </c>
      <c r="W15" s="75">
        <f>SUM(U15,P15)</f>
        <v>295127</v>
      </c>
      <c r="X15" s="75">
        <v>62822</v>
      </c>
      <c r="Y15" s="76">
        <f>SUM(X15,R15)</f>
        <v>66604</v>
      </c>
    </row>
    <row r="16" spans="1:25" ht="12.75">
      <c r="A16" s="72">
        <v>3</v>
      </c>
      <c r="B16" s="72">
        <v>4</v>
      </c>
      <c r="C16" s="4" t="s">
        <v>71</v>
      </c>
      <c r="D16" s="4" t="s">
        <v>72</v>
      </c>
      <c r="E16" s="15" t="s">
        <v>63</v>
      </c>
      <c r="F16" s="15" t="s">
        <v>62</v>
      </c>
      <c r="G16" s="37">
        <v>5</v>
      </c>
      <c r="H16" s="37">
        <v>18</v>
      </c>
      <c r="I16" s="24">
        <v>7327</v>
      </c>
      <c r="J16" s="24">
        <v>8365</v>
      </c>
      <c r="K16" s="24">
        <v>1363</v>
      </c>
      <c r="L16" s="24">
        <v>1642</v>
      </c>
      <c r="M16" s="64">
        <f>(I16/J16*100)-100</f>
        <v>-12.408846383741775</v>
      </c>
      <c r="N16" s="14">
        <f>I16/H16</f>
        <v>407.05555555555554</v>
      </c>
      <c r="O16" s="38">
        <v>18</v>
      </c>
      <c r="P16" s="14">
        <v>15082</v>
      </c>
      <c r="Q16" s="14">
        <v>13987</v>
      </c>
      <c r="R16" s="14">
        <v>3139</v>
      </c>
      <c r="S16" s="14">
        <v>3006</v>
      </c>
      <c r="T16" s="64">
        <f>(P16/Q16*100)-100</f>
        <v>7.828698076785585</v>
      </c>
      <c r="U16" s="75">
        <v>132554</v>
      </c>
      <c r="V16" s="14">
        <f>P16/O16</f>
        <v>837.8888888888889</v>
      </c>
      <c r="W16" s="75">
        <f>SUM(U16,P16)</f>
        <v>147636</v>
      </c>
      <c r="X16" s="75">
        <v>27915</v>
      </c>
      <c r="Y16" s="76">
        <f>SUM(X16,R16)</f>
        <v>31054</v>
      </c>
    </row>
    <row r="17" spans="1:25" ht="12.75">
      <c r="A17" s="72">
        <v>4</v>
      </c>
      <c r="B17" s="72">
        <v>3</v>
      </c>
      <c r="C17" s="4" t="s">
        <v>73</v>
      </c>
      <c r="D17" s="4" t="s">
        <v>74</v>
      </c>
      <c r="E17" s="15" t="s">
        <v>46</v>
      </c>
      <c r="F17" s="15" t="s">
        <v>36</v>
      </c>
      <c r="G17" s="37">
        <v>4</v>
      </c>
      <c r="H17" s="37">
        <v>10</v>
      </c>
      <c r="I17" s="24">
        <v>6538</v>
      </c>
      <c r="J17" s="24">
        <v>8726</v>
      </c>
      <c r="K17" s="24">
        <v>1273</v>
      </c>
      <c r="L17" s="24">
        <v>1795</v>
      </c>
      <c r="M17" s="64">
        <f>(I17/J17*100)-100</f>
        <v>-25.07449002979601</v>
      </c>
      <c r="N17" s="14">
        <f>I17/H17</f>
        <v>653.8</v>
      </c>
      <c r="O17" s="38">
        <v>10</v>
      </c>
      <c r="P17" s="14">
        <v>14818</v>
      </c>
      <c r="Q17" s="14">
        <v>14935</v>
      </c>
      <c r="R17" s="14">
        <v>3266</v>
      </c>
      <c r="S17" s="14">
        <v>3374</v>
      </c>
      <c r="T17" s="64">
        <f>(P17/Q17*100)-100</f>
        <v>-0.783394710411784</v>
      </c>
      <c r="U17" s="75">
        <v>74815</v>
      </c>
      <c r="V17" s="14">
        <f>P17/O17</f>
        <v>1481.8</v>
      </c>
      <c r="W17" s="75">
        <f>SUM(U17,P17)</f>
        <v>89633</v>
      </c>
      <c r="X17" s="75">
        <v>16257</v>
      </c>
      <c r="Y17" s="76">
        <f>SUM(X17,R17)</f>
        <v>19523</v>
      </c>
    </row>
    <row r="18" spans="1:25" ht="13.5" customHeight="1">
      <c r="A18" s="72">
        <v>5</v>
      </c>
      <c r="B18" s="72">
        <v>5</v>
      </c>
      <c r="C18" s="4" t="s">
        <v>83</v>
      </c>
      <c r="D18" s="4" t="s">
        <v>84</v>
      </c>
      <c r="E18" s="15" t="s">
        <v>46</v>
      </c>
      <c r="F18" s="15" t="s">
        <v>36</v>
      </c>
      <c r="G18" s="37">
        <v>2</v>
      </c>
      <c r="H18" s="37">
        <v>7</v>
      </c>
      <c r="I18" s="14">
        <v>4588</v>
      </c>
      <c r="J18" s="14">
        <v>4730</v>
      </c>
      <c r="K18" s="24">
        <v>886</v>
      </c>
      <c r="L18" s="24">
        <v>910</v>
      </c>
      <c r="M18" s="64">
        <f>(I18/J18*100)-100</f>
        <v>-3.0021141649048673</v>
      </c>
      <c r="N18" s="14">
        <f>I18/H18</f>
        <v>655.4285714285714</v>
      </c>
      <c r="O18" s="73">
        <v>7</v>
      </c>
      <c r="P18" s="22">
        <v>10975</v>
      </c>
      <c r="Q18" s="22">
        <v>9297</v>
      </c>
      <c r="R18" s="22">
        <v>2469</v>
      </c>
      <c r="S18" s="22">
        <v>2131</v>
      </c>
      <c r="T18" s="64">
        <f>(P18/Q18*100)-100</f>
        <v>18.048832956867813</v>
      </c>
      <c r="U18" s="75">
        <v>10537</v>
      </c>
      <c r="V18" s="14">
        <f>P18/O18</f>
        <v>1567.857142857143</v>
      </c>
      <c r="W18" s="75">
        <f>SUM(U18,P18)</f>
        <v>21512</v>
      </c>
      <c r="X18" s="75">
        <v>2719</v>
      </c>
      <c r="Y18" s="76">
        <f>SUM(X18,R18)</f>
        <v>5188</v>
      </c>
    </row>
    <row r="19" spans="1:25" ht="12.75">
      <c r="A19" s="72">
        <v>6</v>
      </c>
      <c r="B19" s="72">
        <v>6</v>
      </c>
      <c r="C19" s="86" t="s">
        <v>75</v>
      </c>
      <c r="D19" s="86" t="s">
        <v>76</v>
      </c>
      <c r="E19" s="15" t="s">
        <v>47</v>
      </c>
      <c r="F19" s="15" t="s">
        <v>42</v>
      </c>
      <c r="G19" s="37">
        <v>4</v>
      </c>
      <c r="H19" s="37">
        <v>7</v>
      </c>
      <c r="I19" s="24">
        <v>3185</v>
      </c>
      <c r="J19" s="24">
        <v>3101</v>
      </c>
      <c r="K19" s="14">
        <v>657</v>
      </c>
      <c r="L19" s="14">
        <v>661</v>
      </c>
      <c r="M19" s="64">
        <f>(I19/J19*100)-100</f>
        <v>2.7088036117381478</v>
      </c>
      <c r="N19" s="14">
        <f>I19/H19</f>
        <v>455</v>
      </c>
      <c r="O19" s="37">
        <v>7</v>
      </c>
      <c r="P19" s="14">
        <v>8424</v>
      </c>
      <c r="Q19" s="14">
        <v>7834</v>
      </c>
      <c r="R19" s="14">
        <v>1914</v>
      </c>
      <c r="S19" s="14">
        <v>1981</v>
      </c>
      <c r="T19" s="64">
        <f>(P19/Q19*100)-100</f>
        <v>7.531273934133267</v>
      </c>
      <c r="U19" s="94">
        <v>40057</v>
      </c>
      <c r="V19" s="14">
        <f>P19/O19</f>
        <v>1203.4285714285713</v>
      </c>
      <c r="W19" s="75">
        <f>SUM(U19,P19)</f>
        <v>48481</v>
      </c>
      <c r="X19" s="75">
        <v>9449</v>
      </c>
      <c r="Y19" s="76">
        <f>SUM(X19,R19)</f>
        <v>11363</v>
      </c>
    </row>
    <row r="20" spans="1:25" ht="12.75">
      <c r="A20" s="72">
        <v>7</v>
      </c>
      <c r="B20" s="72">
        <v>10</v>
      </c>
      <c r="C20" s="4" t="s">
        <v>52</v>
      </c>
      <c r="D20" s="4" t="s">
        <v>53</v>
      </c>
      <c r="E20" s="15" t="s">
        <v>47</v>
      </c>
      <c r="F20" s="15" t="s">
        <v>36</v>
      </c>
      <c r="G20" s="37">
        <v>9</v>
      </c>
      <c r="H20" s="37">
        <v>10</v>
      </c>
      <c r="I20" s="24">
        <v>2141</v>
      </c>
      <c r="J20" s="24">
        <v>1823</v>
      </c>
      <c r="K20" s="22">
        <v>527</v>
      </c>
      <c r="L20" s="22">
        <v>399</v>
      </c>
      <c r="M20" s="64">
        <f>(I20/J20*100)-100</f>
        <v>17.443773998902913</v>
      </c>
      <c r="N20" s="14">
        <f>I20/H20</f>
        <v>214.1</v>
      </c>
      <c r="O20" s="37">
        <v>10</v>
      </c>
      <c r="P20" s="22">
        <v>5248</v>
      </c>
      <c r="Q20" s="22">
        <v>3978</v>
      </c>
      <c r="R20" s="22">
        <v>1376</v>
      </c>
      <c r="S20" s="22">
        <v>993</v>
      </c>
      <c r="T20" s="64">
        <f>(P20/Q20*100)-100</f>
        <v>31.925590749120147</v>
      </c>
      <c r="U20" s="75">
        <v>88411</v>
      </c>
      <c r="V20" s="14">
        <f>P20/O20</f>
        <v>524.8</v>
      </c>
      <c r="W20" s="75">
        <f>SUM(U20,P20)</f>
        <v>93659</v>
      </c>
      <c r="X20" s="75">
        <v>19735</v>
      </c>
      <c r="Y20" s="76">
        <f>SUM(X20,R20)</f>
        <v>21111</v>
      </c>
    </row>
    <row r="21" spans="1:25" ht="12.75">
      <c r="A21" s="72">
        <v>8</v>
      </c>
      <c r="B21" s="72">
        <v>9</v>
      </c>
      <c r="C21" s="4" t="s">
        <v>69</v>
      </c>
      <c r="D21" s="4" t="s">
        <v>70</v>
      </c>
      <c r="E21" s="15" t="s">
        <v>47</v>
      </c>
      <c r="F21" s="15" t="s">
        <v>50</v>
      </c>
      <c r="G21" s="37">
        <v>6</v>
      </c>
      <c r="H21" s="37">
        <v>8</v>
      </c>
      <c r="I21" s="14">
        <v>2032</v>
      </c>
      <c r="J21" s="14">
        <v>2505</v>
      </c>
      <c r="K21" s="98">
        <v>412</v>
      </c>
      <c r="L21" s="98">
        <v>498</v>
      </c>
      <c r="M21" s="64">
        <f>(I21/J21*100)-100</f>
        <v>-18.882235528942118</v>
      </c>
      <c r="N21" s="14">
        <f>I21/H21</f>
        <v>254</v>
      </c>
      <c r="O21" s="73">
        <v>8</v>
      </c>
      <c r="P21" s="74">
        <v>5124</v>
      </c>
      <c r="Q21" s="74">
        <v>4148</v>
      </c>
      <c r="R21" s="74">
        <v>1231</v>
      </c>
      <c r="S21" s="74">
        <v>926</v>
      </c>
      <c r="T21" s="64">
        <f>(P21/Q21*100)-100</f>
        <v>23.529411764705884</v>
      </c>
      <c r="U21" s="75">
        <v>60700</v>
      </c>
      <c r="V21" s="14">
        <f>P21/O21</f>
        <v>640.5</v>
      </c>
      <c r="W21" s="75">
        <f>SUM(U21,P21)</f>
        <v>65824</v>
      </c>
      <c r="X21" s="75">
        <v>14235</v>
      </c>
      <c r="Y21" s="76">
        <f>SUM(X21,R21)</f>
        <v>15466</v>
      </c>
    </row>
    <row r="22" spans="1:25" ht="12.75">
      <c r="A22" s="72">
        <v>9</v>
      </c>
      <c r="B22" s="72" t="s">
        <v>51</v>
      </c>
      <c r="C22" s="4" t="s">
        <v>91</v>
      </c>
      <c r="D22" s="4" t="s">
        <v>92</v>
      </c>
      <c r="E22" s="15" t="s">
        <v>47</v>
      </c>
      <c r="F22" s="15" t="s">
        <v>42</v>
      </c>
      <c r="G22" s="37">
        <v>1</v>
      </c>
      <c r="H22" s="37">
        <v>4</v>
      </c>
      <c r="I22" s="24">
        <v>1969</v>
      </c>
      <c r="J22" s="24"/>
      <c r="K22" s="96">
        <v>383</v>
      </c>
      <c r="L22" s="96"/>
      <c r="M22" s="64"/>
      <c r="N22" s="14">
        <f>I22/H22</f>
        <v>492.25</v>
      </c>
      <c r="O22" s="38">
        <v>4</v>
      </c>
      <c r="P22" s="14">
        <v>4870</v>
      </c>
      <c r="Q22" s="14"/>
      <c r="R22" s="14">
        <v>1104</v>
      </c>
      <c r="S22" s="14"/>
      <c r="T22" s="64"/>
      <c r="U22" s="75"/>
      <c r="V22" s="14">
        <f>P22/O22</f>
        <v>1217.5</v>
      </c>
      <c r="W22" s="75">
        <f>SUM(U22,P22)</f>
        <v>4870</v>
      </c>
      <c r="X22" s="75"/>
      <c r="Y22" s="76">
        <f>SUM(X22,R22)</f>
        <v>1104</v>
      </c>
    </row>
    <row r="23" spans="1:25" ht="12.75">
      <c r="A23" s="72">
        <v>10</v>
      </c>
      <c r="B23" s="72">
        <v>8</v>
      </c>
      <c r="C23" s="4" t="s">
        <v>81</v>
      </c>
      <c r="D23" s="4" t="s">
        <v>82</v>
      </c>
      <c r="E23" s="15" t="s">
        <v>47</v>
      </c>
      <c r="F23" s="15" t="s">
        <v>42</v>
      </c>
      <c r="G23" s="37">
        <v>2</v>
      </c>
      <c r="H23" s="37">
        <v>2</v>
      </c>
      <c r="I23" s="24">
        <v>1952</v>
      </c>
      <c r="J23" s="24">
        <v>2499</v>
      </c>
      <c r="K23" s="24">
        <v>372</v>
      </c>
      <c r="L23" s="24">
        <v>476</v>
      </c>
      <c r="M23" s="64">
        <f>(I23/J23*100)-100</f>
        <v>-21.88875550220088</v>
      </c>
      <c r="N23" s="14">
        <f>I23/H23</f>
        <v>976</v>
      </c>
      <c r="O23" s="73">
        <v>2</v>
      </c>
      <c r="P23" s="14">
        <v>4675</v>
      </c>
      <c r="Q23" s="14">
        <v>4171</v>
      </c>
      <c r="R23" s="14">
        <v>954</v>
      </c>
      <c r="S23" s="14">
        <v>852</v>
      </c>
      <c r="T23" s="64">
        <f>(P23/Q23*100)-100</f>
        <v>12.083433229441383</v>
      </c>
      <c r="U23" s="75">
        <v>4171</v>
      </c>
      <c r="V23" s="14">
        <f>P23/O23</f>
        <v>2337.5</v>
      </c>
      <c r="W23" s="75">
        <f>SUM(U23,P23)</f>
        <v>8846</v>
      </c>
      <c r="X23" s="77">
        <v>852</v>
      </c>
      <c r="Y23" s="76">
        <f>SUM(X23,R23)</f>
        <v>1806</v>
      </c>
    </row>
    <row r="24" spans="1:25" ht="12.75">
      <c r="A24" s="72">
        <v>11</v>
      </c>
      <c r="B24" s="72">
        <v>11</v>
      </c>
      <c r="C24" s="4" t="s">
        <v>60</v>
      </c>
      <c r="D24" s="4" t="s">
        <v>61</v>
      </c>
      <c r="E24" s="15" t="s">
        <v>47</v>
      </c>
      <c r="F24" s="15" t="s">
        <v>42</v>
      </c>
      <c r="G24" s="37">
        <v>8</v>
      </c>
      <c r="H24" s="37">
        <v>11</v>
      </c>
      <c r="I24" s="24">
        <v>1716</v>
      </c>
      <c r="J24" s="24">
        <v>1308</v>
      </c>
      <c r="K24" s="24">
        <v>325</v>
      </c>
      <c r="L24" s="24">
        <v>239</v>
      </c>
      <c r="M24" s="64">
        <f>(I24/J24*100)-100</f>
        <v>31.192660550458697</v>
      </c>
      <c r="N24" s="14">
        <f>I24/H24</f>
        <v>156</v>
      </c>
      <c r="O24" s="73">
        <v>11</v>
      </c>
      <c r="P24" s="22">
        <v>4297</v>
      </c>
      <c r="Q24" s="22">
        <v>3423</v>
      </c>
      <c r="R24" s="22">
        <v>877</v>
      </c>
      <c r="S24" s="22">
        <v>735</v>
      </c>
      <c r="T24" s="64">
        <f>(P24/Q24*100)-100</f>
        <v>25.53315804849548</v>
      </c>
      <c r="U24" s="75">
        <v>70950</v>
      </c>
      <c r="V24" s="14">
        <f>P24/O24</f>
        <v>390.6363636363636</v>
      </c>
      <c r="W24" s="75">
        <f>SUM(U24,P24)</f>
        <v>75247</v>
      </c>
      <c r="X24" s="77">
        <v>13813</v>
      </c>
      <c r="Y24" s="76">
        <f>SUM(X24,R24)</f>
        <v>14690</v>
      </c>
    </row>
    <row r="25" spans="1:25" ht="12.75" customHeight="1">
      <c r="A25" s="72">
        <v>12</v>
      </c>
      <c r="B25" s="72">
        <v>7</v>
      </c>
      <c r="C25" s="4" t="s">
        <v>64</v>
      </c>
      <c r="D25" s="4" t="s">
        <v>65</v>
      </c>
      <c r="E25" s="15" t="s">
        <v>47</v>
      </c>
      <c r="F25" s="15" t="s">
        <v>42</v>
      </c>
      <c r="G25" s="37">
        <v>7</v>
      </c>
      <c r="H25" s="37">
        <v>4</v>
      </c>
      <c r="I25" s="24">
        <v>1439</v>
      </c>
      <c r="J25" s="24">
        <v>2047</v>
      </c>
      <c r="K25" s="24">
        <v>297</v>
      </c>
      <c r="L25" s="24">
        <v>439</v>
      </c>
      <c r="M25" s="64">
        <f>(I25/J25*100)-100</f>
        <v>-29.702002931118713</v>
      </c>
      <c r="N25" s="14">
        <f>I25/H25</f>
        <v>359.75</v>
      </c>
      <c r="O25" s="73">
        <v>4</v>
      </c>
      <c r="P25" s="14">
        <v>3383</v>
      </c>
      <c r="Q25" s="14">
        <v>4614</v>
      </c>
      <c r="R25" s="24">
        <v>697</v>
      </c>
      <c r="S25" s="24">
        <v>1007</v>
      </c>
      <c r="T25" s="64">
        <f>(P25/Q25*100)-100</f>
        <v>-26.67967056783702</v>
      </c>
      <c r="U25" s="77">
        <v>40377</v>
      </c>
      <c r="V25" s="14">
        <f>P25/O25</f>
        <v>845.75</v>
      </c>
      <c r="W25" s="75">
        <f>SUM(U25,P25)</f>
        <v>43760</v>
      </c>
      <c r="X25" s="75">
        <v>8300</v>
      </c>
      <c r="Y25" s="76">
        <f>SUM(X25,R25)</f>
        <v>8997</v>
      </c>
    </row>
    <row r="26" spans="1:25" ht="12.75" customHeight="1">
      <c r="A26" s="72">
        <v>13</v>
      </c>
      <c r="B26" s="72">
        <v>13</v>
      </c>
      <c r="C26" s="4" t="s">
        <v>54</v>
      </c>
      <c r="D26" s="4" t="s">
        <v>55</v>
      </c>
      <c r="E26" s="15" t="s">
        <v>56</v>
      </c>
      <c r="F26" s="15" t="s">
        <v>57</v>
      </c>
      <c r="G26" s="37">
        <v>8</v>
      </c>
      <c r="H26" s="37">
        <v>14</v>
      </c>
      <c r="I26" s="14">
        <v>890</v>
      </c>
      <c r="J26" s="14">
        <v>1244</v>
      </c>
      <c r="K26" s="98">
        <v>170</v>
      </c>
      <c r="L26" s="98">
        <v>265</v>
      </c>
      <c r="M26" s="64">
        <f>(I26/J26*100)-100</f>
        <v>-28.45659163987139</v>
      </c>
      <c r="N26" s="14">
        <f>I26/H26</f>
        <v>63.57142857142857</v>
      </c>
      <c r="O26" s="38">
        <v>14</v>
      </c>
      <c r="P26" s="14">
        <v>2288</v>
      </c>
      <c r="Q26" s="14">
        <v>1950</v>
      </c>
      <c r="R26" s="14">
        <v>486</v>
      </c>
      <c r="S26" s="14">
        <v>434</v>
      </c>
      <c r="T26" s="64">
        <f>(P26/Q26*100)-100</f>
        <v>17.33333333333333</v>
      </c>
      <c r="U26" s="77">
        <v>128832</v>
      </c>
      <c r="V26" s="14">
        <f>P26/O26</f>
        <v>163.42857142857142</v>
      </c>
      <c r="W26" s="75">
        <f>SUM(U26,P26)</f>
        <v>131120</v>
      </c>
      <c r="X26" s="75">
        <v>24903</v>
      </c>
      <c r="Y26" s="76">
        <f>SUM(X26,R26)</f>
        <v>25389</v>
      </c>
    </row>
    <row r="27" spans="1:25" ht="12.75">
      <c r="A27" s="72">
        <v>14</v>
      </c>
      <c r="B27" s="72" t="s">
        <v>51</v>
      </c>
      <c r="C27" s="4" t="s">
        <v>89</v>
      </c>
      <c r="D27" s="4" t="s">
        <v>90</v>
      </c>
      <c r="E27" s="15" t="s">
        <v>47</v>
      </c>
      <c r="F27" s="15" t="s">
        <v>62</v>
      </c>
      <c r="G27" s="37">
        <v>1</v>
      </c>
      <c r="H27" s="37">
        <v>1</v>
      </c>
      <c r="I27" s="24">
        <v>683</v>
      </c>
      <c r="J27" s="24"/>
      <c r="K27" s="14">
        <v>153</v>
      </c>
      <c r="L27" s="14"/>
      <c r="M27" s="64"/>
      <c r="N27" s="14">
        <f>I27/H27</f>
        <v>683</v>
      </c>
      <c r="O27" s="73">
        <v>1</v>
      </c>
      <c r="P27" s="14">
        <v>1381</v>
      </c>
      <c r="Q27" s="14"/>
      <c r="R27" s="14">
        <v>315</v>
      </c>
      <c r="S27" s="14"/>
      <c r="T27" s="64"/>
      <c r="U27" s="75">
        <v>3984</v>
      </c>
      <c r="V27" s="14">
        <f>P27/O27</f>
        <v>1381</v>
      </c>
      <c r="W27" s="75">
        <f>SUM(U27,P27)</f>
        <v>5365</v>
      </c>
      <c r="X27" s="77">
        <v>1945</v>
      </c>
      <c r="Y27" s="76">
        <f>SUM(X27,R27)</f>
        <v>2260</v>
      </c>
    </row>
    <row r="28" spans="1:25" ht="12.75">
      <c r="A28" s="72">
        <v>15</v>
      </c>
      <c r="B28" s="72">
        <v>16</v>
      </c>
      <c r="C28" s="4" t="s">
        <v>58</v>
      </c>
      <c r="D28" s="4" t="s">
        <v>59</v>
      </c>
      <c r="E28" s="15" t="s">
        <v>47</v>
      </c>
      <c r="F28" s="15" t="s">
        <v>48</v>
      </c>
      <c r="G28" s="37">
        <v>8</v>
      </c>
      <c r="H28" s="37">
        <v>4</v>
      </c>
      <c r="I28" s="24">
        <v>622</v>
      </c>
      <c r="J28" s="24">
        <v>579</v>
      </c>
      <c r="K28" s="14">
        <v>131</v>
      </c>
      <c r="L28" s="14">
        <v>118</v>
      </c>
      <c r="M28" s="64">
        <f>(I28/J28*100)-100</f>
        <v>7.426597582037985</v>
      </c>
      <c r="N28" s="14">
        <f>I28/H28</f>
        <v>155.5</v>
      </c>
      <c r="O28" s="38">
        <v>4</v>
      </c>
      <c r="P28" s="14">
        <v>1237</v>
      </c>
      <c r="Q28" s="14">
        <v>930</v>
      </c>
      <c r="R28" s="14">
        <v>291</v>
      </c>
      <c r="S28" s="14">
        <v>203</v>
      </c>
      <c r="T28" s="64">
        <f>(P28/Q28*100)-100</f>
        <v>33.01075268817203</v>
      </c>
      <c r="U28" s="75">
        <v>26500</v>
      </c>
      <c r="V28" s="14">
        <f>P28/O28</f>
        <v>309.25</v>
      </c>
      <c r="W28" s="75">
        <f>SUM(U28,P28)</f>
        <v>27737</v>
      </c>
      <c r="X28" s="77">
        <v>5942</v>
      </c>
      <c r="Y28" s="76">
        <f>SUM(X28,R28)</f>
        <v>6233</v>
      </c>
    </row>
    <row r="29" spans="1:25" ht="12.75">
      <c r="A29" s="72">
        <v>16</v>
      </c>
      <c r="B29" s="72">
        <v>17</v>
      </c>
      <c r="C29" s="4" t="s">
        <v>79</v>
      </c>
      <c r="D29" s="4" t="s">
        <v>80</v>
      </c>
      <c r="E29" s="15" t="s">
        <v>47</v>
      </c>
      <c r="F29" s="15" t="s">
        <v>62</v>
      </c>
      <c r="G29" s="37">
        <v>2</v>
      </c>
      <c r="H29" s="37">
        <v>1</v>
      </c>
      <c r="I29" s="24">
        <v>272</v>
      </c>
      <c r="J29" s="24">
        <v>192</v>
      </c>
      <c r="K29" s="24">
        <v>65</v>
      </c>
      <c r="L29" s="24">
        <v>46</v>
      </c>
      <c r="M29" s="64">
        <f>(I29/J29*100)-100</f>
        <v>41.666666666666686</v>
      </c>
      <c r="N29" s="14">
        <f>I29/H29</f>
        <v>272</v>
      </c>
      <c r="O29" s="37">
        <v>1</v>
      </c>
      <c r="P29" s="14">
        <v>616</v>
      </c>
      <c r="Q29" s="14">
        <v>562</v>
      </c>
      <c r="R29" s="14">
        <v>145</v>
      </c>
      <c r="S29" s="14">
        <v>272</v>
      </c>
      <c r="T29" s="64">
        <f>(P29/Q29*100)-100</f>
        <v>9.608540925266908</v>
      </c>
      <c r="U29" s="75">
        <v>562</v>
      </c>
      <c r="V29" s="14">
        <f>P29/O29</f>
        <v>616</v>
      </c>
      <c r="W29" s="75">
        <f>SUM(U29,P29)</f>
        <v>1178</v>
      </c>
      <c r="X29" s="77">
        <v>272</v>
      </c>
      <c r="Y29" s="76">
        <f>SUM(X29,R29)</f>
        <v>417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92"/>
      <c r="J30" s="92"/>
      <c r="K30" s="97"/>
      <c r="L30" s="97"/>
      <c r="M30" s="64"/>
      <c r="N30" s="14"/>
      <c r="O30" s="73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9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100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127</v>
      </c>
      <c r="I34" s="31">
        <f>SUM(I14:I33)</f>
        <v>51745</v>
      </c>
      <c r="J34" s="31">
        <v>232940</v>
      </c>
      <c r="K34" s="31">
        <f>SUM(K14:K33)</f>
        <v>10038</v>
      </c>
      <c r="L34" s="31">
        <v>44683</v>
      </c>
      <c r="M34" s="68">
        <f>(I34/J34*100)-100</f>
        <v>-77.78612518245042</v>
      </c>
      <c r="N34" s="32">
        <f>I34/H34</f>
        <v>407.4409448818898</v>
      </c>
      <c r="O34" s="34">
        <f>SUM(O14:O33)</f>
        <v>128</v>
      </c>
      <c r="P34" s="31">
        <f>SUM(P14:P33)</f>
        <v>118575</v>
      </c>
      <c r="Q34" s="31">
        <v>348995</v>
      </c>
      <c r="R34" s="31">
        <f>SUM(R14:R33)</f>
        <v>25790</v>
      </c>
      <c r="S34" s="31">
        <v>70166</v>
      </c>
      <c r="T34" s="68">
        <f>(P34/Q34*100)-100</f>
        <v>-66.02386853679852</v>
      </c>
      <c r="U34" s="78">
        <f>SUM(U14:U33)</f>
        <v>1031643</v>
      </c>
      <c r="V34" s="32">
        <f>P34/O34</f>
        <v>926.3671875</v>
      </c>
      <c r="W34" s="90">
        <f>SUM(U34,P34)</f>
        <v>1150218</v>
      </c>
      <c r="X34" s="79">
        <f>SUM(X14:X33)</f>
        <v>222846</v>
      </c>
      <c r="Y34" s="35">
        <f>SUM(Y14:Y33)</f>
        <v>248636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Jun</v>
      </c>
      <c r="L4" s="20"/>
      <c r="M4" s="62" t="str">
        <f>'WEEKLY COMPETITIVE REPORT'!M4</f>
        <v>24 -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21 - Jun</v>
      </c>
      <c r="L5" s="7"/>
      <c r="M5" s="63" t="str">
        <f>'WEEKLY COMPETITIVE REPORT'!M5</f>
        <v>27 -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41088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PROMETHEUS</v>
      </c>
      <c r="D14" s="4" t="str">
        <f>'WEEKLY COMPETITIVE REPORT'!D14</f>
        <v>PROMETEJ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14</v>
      </c>
      <c r="I14" s="14">
        <f>'WEEKLY COMPETITIVE REPORT'!I14/Y4</f>
        <v>10855.688027819175</v>
      </c>
      <c r="J14" s="14">
        <f>'WEEKLY COMPETITIVE REPORT'!J14/Y4</f>
        <v>14807.501241927472</v>
      </c>
      <c r="K14" s="22">
        <f>'WEEKLY COMPETITIVE REPORT'!K14</f>
        <v>1495</v>
      </c>
      <c r="L14" s="22">
        <f>'WEEKLY COMPETITIVE REPORT'!L14</f>
        <v>2064</v>
      </c>
      <c r="M14" s="64">
        <f>'WEEKLY COMPETITIVE REPORT'!M14</f>
        <v>-26.68791411557494</v>
      </c>
      <c r="N14" s="14">
        <f aca="true" t="shared" si="0" ref="N14:N20">I14/H14</f>
        <v>775.4062877013696</v>
      </c>
      <c r="O14" s="37">
        <f>'WEEKLY COMPETITIVE REPORT'!O14</f>
        <v>14</v>
      </c>
      <c r="P14" s="14">
        <f>'WEEKLY COMPETITIVE REPORT'!P14/Y4</f>
        <v>24273.472429210135</v>
      </c>
      <c r="Q14" s="14">
        <f>'WEEKLY COMPETITIVE REPORT'!Q14/Y4</f>
        <v>26069.299552906108</v>
      </c>
      <c r="R14" s="22">
        <f>'WEEKLY COMPETITIVE REPORT'!R14</f>
        <v>3744</v>
      </c>
      <c r="S14" s="22">
        <f>'WEEKLY COMPETITIVE REPORT'!S14</f>
        <v>4048</v>
      </c>
      <c r="T14" s="64">
        <f>'WEEKLY COMPETITIVE REPORT'!T14</f>
        <v>-6.888666571387731</v>
      </c>
      <c r="U14" s="14">
        <f>'WEEKLY COMPETITIVE REPORT'!U14/Y4</f>
        <v>87776.94982613015</v>
      </c>
      <c r="V14" s="14">
        <f aca="true" t="shared" si="1" ref="V14:V20">P14/O14</f>
        <v>1733.8194592292953</v>
      </c>
      <c r="W14" s="25">
        <f aca="true" t="shared" si="2" ref="W14:W20">P14+U14</f>
        <v>112050.42225534028</v>
      </c>
      <c r="X14" s="22">
        <f>'WEEKLY COMPETITIVE REPORT'!X14</f>
        <v>13687</v>
      </c>
      <c r="Y14" s="56">
        <f>'WEEKLY COMPETITIVE REPORT'!Y14</f>
        <v>17431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THE DICTATOR</v>
      </c>
      <c r="D15" s="4" t="str">
        <f>'WEEKLY COMPETITIVE REPORT'!D15</f>
        <v>DIKTATOR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6</v>
      </c>
      <c r="H15" s="37">
        <f>'WEEKLY COMPETITIVE REPORT'!H15</f>
        <v>12</v>
      </c>
      <c r="I15" s="14">
        <f>'WEEKLY COMPETITIVE REPORT'!I15/Y4</f>
        <v>9500.74515648286</v>
      </c>
      <c r="J15" s="14">
        <f>'WEEKLY COMPETITIVE REPORT'!J15/Y4</f>
        <v>12788.127173373075</v>
      </c>
      <c r="K15" s="22">
        <f>'WEEKLY COMPETITIVE REPORT'!K15</f>
        <v>1529</v>
      </c>
      <c r="L15" s="22">
        <f>'WEEKLY COMPETITIVE REPORT'!L15</f>
        <v>2061</v>
      </c>
      <c r="M15" s="64">
        <f>'WEEKLY COMPETITIVE REPORT'!M15</f>
        <v>-25.70651646110518</v>
      </c>
      <c r="N15" s="14">
        <f t="shared" si="0"/>
        <v>791.7287630402384</v>
      </c>
      <c r="O15" s="37">
        <f>'WEEKLY COMPETITIVE REPORT'!O15</f>
        <v>13</v>
      </c>
      <c r="P15" s="14">
        <f>'WEEKLY COMPETITIVE REPORT'!P15/Y4</f>
        <v>20630.89915548932</v>
      </c>
      <c r="Q15" s="14">
        <f>'WEEKLY COMPETITIVE REPORT'!Q15/Y4</f>
        <v>22100.099354197715</v>
      </c>
      <c r="R15" s="22">
        <f>'WEEKLY COMPETITIVE REPORT'!R15</f>
        <v>3782</v>
      </c>
      <c r="S15" s="22">
        <f>'WEEKLY COMPETITIVE REPORT'!S15</f>
        <v>3960</v>
      </c>
      <c r="T15" s="64">
        <f>'WEEKLY COMPETITIVE REPORT'!T15</f>
        <v>-6.64793481314976</v>
      </c>
      <c r="U15" s="14">
        <f>'WEEKLY COMPETITIVE REPORT'!U15/Y4</f>
        <v>345895.4297069051</v>
      </c>
      <c r="V15" s="14">
        <f t="shared" si="1"/>
        <v>1586.9922427299475</v>
      </c>
      <c r="W15" s="25">
        <f t="shared" si="2"/>
        <v>366526.32886239444</v>
      </c>
      <c r="X15" s="22">
        <f>'WEEKLY COMPETITIVE REPORT'!X15</f>
        <v>62822</v>
      </c>
      <c r="Y15" s="56">
        <f>'WEEKLY COMPETITIVE REPORT'!Y15</f>
        <v>66604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MEN IN BLACK 3 3D</v>
      </c>
      <c r="D16" s="4" t="str">
        <f>'WEEKLY COMPETITIVE REPORT'!D16</f>
        <v>MOŽJE V ČRNEM 3 3D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5</v>
      </c>
      <c r="H16" s="37">
        <f>'WEEKLY COMPETITIVE REPORT'!H16</f>
        <v>18</v>
      </c>
      <c r="I16" s="14">
        <f>'WEEKLY COMPETITIVE REPORT'!I16/Y4</f>
        <v>9099.60258320914</v>
      </c>
      <c r="J16" s="14">
        <f>'WEEKLY COMPETITIVE REPORT'!J16/Y4</f>
        <v>10388.723298559364</v>
      </c>
      <c r="K16" s="22">
        <f>'WEEKLY COMPETITIVE REPORT'!K16</f>
        <v>1363</v>
      </c>
      <c r="L16" s="22">
        <f>'WEEKLY COMPETITIVE REPORT'!L16</f>
        <v>1642</v>
      </c>
      <c r="M16" s="64">
        <f>'WEEKLY COMPETITIVE REPORT'!M16</f>
        <v>-12.408846383741775</v>
      </c>
      <c r="N16" s="14">
        <f t="shared" si="0"/>
        <v>505.53347684495225</v>
      </c>
      <c r="O16" s="37">
        <f>'WEEKLY COMPETITIVE REPORT'!O16</f>
        <v>18</v>
      </c>
      <c r="P16" s="14">
        <f>'WEEKLY COMPETITIVE REPORT'!P16/Y4</f>
        <v>18730.750124192746</v>
      </c>
      <c r="Q16" s="14">
        <f>'WEEKLY COMPETITIVE REPORT'!Q16/Y4</f>
        <v>17370.83954297069</v>
      </c>
      <c r="R16" s="22">
        <f>'WEEKLY COMPETITIVE REPORT'!R16</f>
        <v>3139</v>
      </c>
      <c r="S16" s="22">
        <f>'WEEKLY COMPETITIVE REPORT'!S16</f>
        <v>3006</v>
      </c>
      <c r="T16" s="64">
        <f>'WEEKLY COMPETITIVE REPORT'!T16</f>
        <v>7.828698076785585</v>
      </c>
      <c r="U16" s="14">
        <f>'WEEKLY COMPETITIVE REPORT'!U16/Y4</f>
        <v>164622.45404868355</v>
      </c>
      <c r="V16" s="14">
        <f t="shared" si="1"/>
        <v>1040.5972291218193</v>
      </c>
      <c r="W16" s="25">
        <f t="shared" si="2"/>
        <v>183353.20417287629</v>
      </c>
      <c r="X16" s="22">
        <f>'WEEKLY COMPETITIVE REPORT'!X16</f>
        <v>27915</v>
      </c>
      <c r="Y16" s="56">
        <f>'WEEKLY COMPETITIVE REPORT'!Y16</f>
        <v>31054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SNOW WHITE AND THE HUNTSMAN</v>
      </c>
      <c r="D17" s="4" t="str">
        <f>'WEEKLY COMPETITIVE REPORT'!D17</f>
        <v>SNEGULJČICA IN LOVEC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10</v>
      </c>
      <c r="I17" s="14">
        <f>'WEEKLY COMPETITIVE REPORT'!I17/Y4</f>
        <v>8119.721808246398</v>
      </c>
      <c r="J17" s="14">
        <f>'WEEKLY COMPETITIVE REPORT'!J17/Y4</f>
        <v>10837.05911574764</v>
      </c>
      <c r="K17" s="22">
        <f>'WEEKLY COMPETITIVE REPORT'!K17</f>
        <v>1273</v>
      </c>
      <c r="L17" s="22">
        <f>'WEEKLY COMPETITIVE REPORT'!L17</f>
        <v>1795</v>
      </c>
      <c r="M17" s="64">
        <f>'WEEKLY COMPETITIVE REPORT'!M17</f>
        <v>-25.07449002979601</v>
      </c>
      <c r="N17" s="14">
        <f t="shared" si="0"/>
        <v>811.9721808246397</v>
      </c>
      <c r="O17" s="37">
        <f>'WEEKLY COMPETITIVE REPORT'!O17</f>
        <v>10</v>
      </c>
      <c r="P17" s="14">
        <f>'WEEKLY COMPETITIVE REPORT'!P17/Y4</f>
        <v>18402.88127173373</v>
      </c>
      <c r="Q17" s="14">
        <f>'WEEKLY COMPETITIVE REPORT'!Q17/Y4</f>
        <v>18548.186785891703</v>
      </c>
      <c r="R17" s="22">
        <f>'WEEKLY COMPETITIVE REPORT'!R17</f>
        <v>3266</v>
      </c>
      <c r="S17" s="22">
        <f>'WEEKLY COMPETITIVE REPORT'!S17</f>
        <v>3374</v>
      </c>
      <c r="T17" s="64">
        <f>'WEEKLY COMPETITIVE REPORT'!T17</f>
        <v>-0.783394710411784</v>
      </c>
      <c r="U17" s="14">
        <f>'WEEKLY COMPETITIVE REPORT'!U17/Y4</f>
        <v>92914.80377545951</v>
      </c>
      <c r="V17" s="14">
        <f t="shared" si="1"/>
        <v>1840.2881271733731</v>
      </c>
      <c r="W17" s="25">
        <f t="shared" si="2"/>
        <v>111317.68504719324</v>
      </c>
      <c r="X17" s="22">
        <f>'WEEKLY COMPETITIVE REPORT'!X17</f>
        <v>16257</v>
      </c>
      <c r="Y17" s="56">
        <f>'WEEKLY COMPETITIVE REPORT'!Y17</f>
        <v>19523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THE FIVE-YEAR ENGAGEMENT</v>
      </c>
      <c r="D18" s="4" t="str">
        <f>'WEEKLY COMPETITIVE REPORT'!D18</f>
        <v>PETLETNA ZAROKA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5697.963238946845</v>
      </c>
      <c r="J18" s="14">
        <f>'WEEKLY COMPETITIVE REPORT'!J18/Y4</f>
        <v>5874.31693989071</v>
      </c>
      <c r="K18" s="22">
        <f>'WEEKLY COMPETITIVE REPORT'!K18</f>
        <v>886</v>
      </c>
      <c r="L18" s="22">
        <f>'WEEKLY COMPETITIVE REPORT'!L18</f>
        <v>910</v>
      </c>
      <c r="M18" s="64">
        <f>'WEEKLY COMPETITIVE REPORT'!M18</f>
        <v>-3.0021141649048673</v>
      </c>
      <c r="N18" s="14">
        <f t="shared" si="0"/>
        <v>813.9947484209779</v>
      </c>
      <c r="O18" s="37">
        <f>'WEEKLY COMPETITIVE REPORT'!O18</f>
        <v>7</v>
      </c>
      <c r="P18" s="14">
        <f>'WEEKLY COMPETITIVE REPORT'!P18/Y4</f>
        <v>13630.153999006458</v>
      </c>
      <c r="Q18" s="14">
        <f>'WEEKLY COMPETITIVE REPORT'!Q18/Y4</f>
        <v>11546.199701937407</v>
      </c>
      <c r="R18" s="22">
        <f>'WEEKLY COMPETITIVE REPORT'!R18</f>
        <v>2469</v>
      </c>
      <c r="S18" s="22">
        <f>'WEEKLY COMPETITIVE REPORT'!S18</f>
        <v>2131</v>
      </c>
      <c r="T18" s="64">
        <f>'WEEKLY COMPETITIVE REPORT'!T18</f>
        <v>18.048832956867813</v>
      </c>
      <c r="U18" s="14">
        <f>'WEEKLY COMPETITIVE REPORT'!U18/Y4</f>
        <v>13086.189766517635</v>
      </c>
      <c r="V18" s="14">
        <f t="shared" si="1"/>
        <v>1947.1648570009224</v>
      </c>
      <c r="W18" s="25">
        <f t="shared" si="2"/>
        <v>26716.343765524092</v>
      </c>
      <c r="X18" s="22">
        <f>'WEEKLY COMPETITIVE REPORT'!X18</f>
        <v>2719</v>
      </c>
      <c r="Y18" s="56">
        <f>'WEEKLY COMPETITIVE REPORT'!Y18</f>
        <v>5188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SEEFOOD</v>
      </c>
      <c r="D19" s="4" t="str">
        <f>'WEEKLY COMPETITIVE REPORT'!D19</f>
        <v>PUPIJEVA DOGODIVŠČINA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7</v>
      </c>
      <c r="I19" s="14">
        <f>'WEEKLY COMPETITIVE REPORT'!I19/Y4</f>
        <v>3955.538996522603</v>
      </c>
      <c r="J19" s="14">
        <f>'WEEKLY COMPETITIVE REPORT'!J19/Y4</f>
        <v>3851.217088922007</v>
      </c>
      <c r="K19" s="22">
        <f>'WEEKLY COMPETITIVE REPORT'!K19</f>
        <v>657</v>
      </c>
      <c r="L19" s="22">
        <f>'WEEKLY COMPETITIVE REPORT'!L19</f>
        <v>661</v>
      </c>
      <c r="M19" s="64">
        <f>'WEEKLY COMPETITIVE REPORT'!M19</f>
        <v>2.7088036117381478</v>
      </c>
      <c r="N19" s="14">
        <f t="shared" si="0"/>
        <v>565.076999503229</v>
      </c>
      <c r="O19" s="37">
        <f>'WEEKLY COMPETITIVE REPORT'!O19</f>
        <v>7</v>
      </c>
      <c r="P19" s="14">
        <f>'WEEKLY COMPETITIVE REPORT'!P19/Y4</f>
        <v>10461.997019374068</v>
      </c>
      <c r="Q19" s="14">
        <f>'WEEKLY COMPETITIVE REPORT'!Q19/Y4</f>
        <v>9729.259811227024</v>
      </c>
      <c r="R19" s="22">
        <f>'WEEKLY COMPETITIVE REPORT'!R19</f>
        <v>1914</v>
      </c>
      <c r="S19" s="22">
        <f>'WEEKLY COMPETITIVE REPORT'!S19</f>
        <v>1981</v>
      </c>
      <c r="T19" s="64">
        <f>'WEEKLY COMPETITIVE REPORT'!T19</f>
        <v>7.531273934133267</v>
      </c>
      <c r="U19" s="14">
        <f>'WEEKLY COMPETITIVE REPORT'!U19/Y4</f>
        <v>49747.88872329856</v>
      </c>
      <c r="V19" s="14">
        <f t="shared" si="1"/>
        <v>1494.571002767724</v>
      </c>
      <c r="W19" s="25">
        <f t="shared" si="2"/>
        <v>60209.885742672624</v>
      </c>
      <c r="X19" s="22">
        <f>'WEEKLY COMPETITIVE REPORT'!X19</f>
        <v>9449</v>
      </c>
      <c r="Y19" s="56">
        <f>'WEEKLY COMPETITIVE REPORT'!Y19</f>
        <v>11363</v>
      </c>
    </row>
    <row r="20" spans="1:25" ht="12.75">
      <c r="A20" s="51">
        <v>7</v>
      </c>
      <c r="B20" s="4">
        <f>'WEEKLY COMPETITIVE REPORT'!B20</f>
        <v>10</v>
      </c>
      <c r="C20" s="4" t="str">
        <f>'WEEKLY COMPETITIVE REPORT'!C20</f>
        <v>MIRROR, MIRROR</v>
      </c>
      <c r="D20" s="4" t="str">
        <f>'WEEKLY COMPETITIVE REPORT'!D20</f>
        <v>ZRCALCE, ZRCALCE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9</v>
      </c>
      <c r="H20" s="37">
        <f>'WEEKLY COMPETITIVE REPORT'!H20</f>
        <v>10</v>
      </c>
      <c r="I20" s="14">
        <f>'WEEKLY COMPETITIVE REPORT'!I20/Y4</f>
        <v>2658.9667163437653</v>
      </c>
      <c r="J20" s="14">
        <f>'WEEKLY COMPETITIVE REPORT'!J20/Y4</f>
        <v>2264.033780427223</v>
      </c>
      <c r="K20" s="22">
        <f>'WEEKLY COMPETITIVE REPORT'!K20</f>
        <v>527</v>
      </c>
      <c r="L20" s="22">
        <f>'WEEKLY COMPETITIVE REPORT'!L20</f>
        <v>399</v>
      </c>
      <c r="M20" s="64">
        <f>'WEEKLY COMPETITIVE REPORT'!M20</f>
        <v>17.443773998902913</v>
      </c>
      <c r="N20" s="14">
        <f t="shared" si="0"/>
        <v>265.8966716343765</v>
      </c>
      <c r="O20" s="37">
        <f>'WEEKLY COMPETITIVE REPORT'!O20</f>
        <v>10</v>
      </c>
      <c r="P20" s="14">
        <f>'WEEKLY COMPETITIVE REPORT'!P20/Y4</f>
        <v>6517.635370094386</v>
      </c>
      <c r="Q20" s="14">
        <f>'WEEKLY COMPETITIVE REPORT'!Q20/Y4</f>
        <v>4940.387481371088</v>
      </c>
      <c r="R20" s="22">
        <f>'WEEKLY COMPETITIVE REPORT'!R20</f>
        <v>1376</v>
      </c>
      <c r="S20" s="22">
        <f>'WEEKLY COMPETITIVE REPORT'!S20</f>
        <v>993</v>
      </c>
      <c r="T20" s="64">
        <f>'WEEKLY COMPETITIVE REPORT'!T20</f>
        <v>31.925590749120147</v>
      </c>
      <c r="U20" s="14">
        <f>'WEEKLY COMPETITIVE REPORT'!U20/Y4</f>
        <v>109800.04967709885</v>
      </c>
      <c r="V20" s="14">
        <f t="shared" si="1"/>
        <v>651.7635370094387</v>
      </c>
      <c r="W20" s="25">
        <f t="shared" si="2"/>
        <v>116317.68504719324</v>
      </c>
      <c r="X20" s="22">
        <f>'WEEKLY COMPETITIVE REPORT'!X20</f>
        <v>19735</v>
      </c>
      <c r="Y20" s="56">
        <f>'WEEKLY COMPETITIVE REPORT'!Y20</f>
        <v>21111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WHAT TO EXPECT WHEN YOU'RE EXPECTING</v>
      </c>
      <c r="D21" s="4" t="str">
        <f>'WEEKLY COMPETITIVE REPORT'!D21</f>
        <v>KAJ PRIČAKOVATI KO PRIČAKUJEŠ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6</v>
      </c>
      <c r="H21" s="37">
        <f>'WEEKLY COMPETITIVE REPORT'!H21</f>
        <v>8</v>
      </c>
      <c r="I21" s="14">
        <f>'WEEKLY COMPETITIVE REPORT'!I21/Y4</f>
        <v>2523.5966219572774</v>
      </c>
      <c r="J21" s="14">
        <f>'WEEKLY COMPETITIVE REPORT'!J21/Y4</f>
        <v>3111.028315946349</v>
      </c>
      <c r="K21" s="22">
        <f>'WEEKLY COMPETITIVE REPORT'!K21</f>
        <v>412</v>
      </c>
      <c r="L21" s="22">
        <f>'WEEKLY COMPETITIVE REPORT'!L21</f>
        <v>498</v>
      </c>
      <c r="M21" s="64">
        <f>'WEEKLY COMPETITIVE REPORT'!M21</f>
        <v>-18.882235528942118</v>
      </c>
      <c r="N21" s="14">
        <f aca="true" t="shared" si="3" ref="N21:N33">I21/H21</f>
        <v>315.4495777446597</v>
      </c>
      <c r="O21" s="37">
        <f>'WEEKLY COMPETITIVE REPORT'!O21</f>
        <v>8</v>
      </c>
      <c r="P21" s="14">
        <f>'WEEKLY COMPETITIVE REPORT'!P21/Y4</f>
        <v>6363.636363636363</v>
      </c>
      <c r="Q21" s="14">
        <f>'WEEKLY COMPETITIVE REPORT'!Q21/Y4</f>
        <v>5151.515151515151</v>
      </c>
      <c r="R21" s="22">
        <f>'WEEKLY COMPETITIVE REPORT'!R21</f>
        <v>1231</v>
      </c>
      <c r="S21" s="22">
        <f>'WEEKLY COMPETITIVE REPORT'!S21</f>
        <v>926</v>
      </c>
      <c r="T21" s="64">
        <f>'WEEKLY COMPETITIVE REPORT'!T21</f>
        <v>23.529411764705884</v>
      </c>
      <c r="U21" s="14">
        <f>'WEEKLY COMPETITIVE REPORT'!U21/Y4</f>
        <v>75384.99751614506</v>
      </c>
      <c r="V21" s="14">
        <f aca="true" t="shared" si="4" ref="V21:V33">P21/O21</f>
        <v>795.4545454545454</v>
      </c>
      <c r="W21" s="25">
        <f aca="true" t="shared" si="5" ref="W21:W33">P21+U21</f>
        <v>81748.63387978142</v>
      </c>
      <c r="X21" s="22">
        <f>'WEEKLY COMPETITIVE REPORT'!X21</f>
        <v>14235</v>
      </c>
      <c r="Y21" s="56">
        <f>'WEEKLY COMPETITIVE REPORT'!Y21</f>
        <v>15466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FRIENDS WITH KIDS</v>
      </c>
      <c r="D22" s="4" t="str">
        <f>'WEEKLY COMPETITIVE REPORT'!D22</f>
        <v>PROJEKT: OTROK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</v>
      </c>
      <c r="H22" s="37">
        <f>'WEEKLY COMPETITIVE REPORT'!H22</f>
        <v>4</v>
      </c>
      <c r="I22" s="14">
        <f>'WEEKLY COMPETITIVE REPORT'!I22/Y4</f>
        <v>2445.3551912568305</v>
      </c>
      <c r="J22" s="14">
        <f>'WEEKLY COMPETITIVE REPORT'!J22/Y4</f>
        <v>0</v>
      </c>
      <c r="K22" s="22">
        <f>'WEEKLY COMPETITIVE REPORT'!K22</f>
        <v>383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611.3387978142076</v>
      </c>
      <c r="O22" s="37">
        <f>'WEEKLY COMPETITIVE REPORT'!O22</f>
        <v>4</v>
      </c>
      <c r="P22" s="14">
        <f>'WEEKLY COMPETITIVE REPORT'!P22/Y4</f>
        <v>6048.186785891704</v>
      </c>
      <c r="Q22" s="14">
        <f>'WEEKLY COMPETITIVE REPORT'!Q22/Y4</f>
        <v>0</v>
      </c>
      <c r="R22" s="22">
        <f>'WEEKLY COMPETITIVE REPORT'!R22</f>
        <v>1104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1512.046696472926</v>
      </c>
      <c r="W22" s="25">
        <f t="shared" si="5"/>
        <v>6048.186785891704</v>
      </c>
      <c r="X22" s="22">
        <f>'WEEKLY COMPETITIVE REPORT'!X22</f>
        <v>0</v>
      </c>
      <c r="Y22" s="56">
        <f>'WEEKLY COMPETITIVE REPORT'!Y22</f>
        <v>1104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SAFE</v>
      </c>
      <c r="D23" s="4" t="str">
        <f>'WEEKLY COMPETITIVE REPORT'!D23</f>
        <v>NA VARNEM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2</v>
      </c>
      <c r="I23" s="14">
        <f>'WEEKLY COMPETITIVE REPORT'!I23/Y4</f>
        <v>2424.242424242424</v>
      </c>
      <c r="J23" s="14">
        <f>'WEEKLY COMPETITIVE REPORT'!J23/Y4</f>
        <v>3103.5767511177346</v>
      </c>
      <c r="K23" s="22">
        <f>'WEEKLY COMPETITIVE REPORT'!K23</f>
        <v>372</v>
      </c>
      <c r="L23" s="22">
        <f>'WEEKLY COMPETITIVE REPORT'!L23</f>
        <v>476</v>
      </c>
      <c r="M23" s="64">
        <f>'WEEKLY COMPETITIVE REPORT'!M23</f>
        <v>-21.88875550220088</v>
      </c>
      <c r="N23" s="14">
        <f t="shared" si="3"/>
        <v>1212.121212121212</v>
      </c>
      <c r="O23" s="37">
        <f>'WEEKLY COMPETITIVE REPORT'!O23</f>
        <v>2</v>
      </c>
      <c r="P23" s="14">
        <f>'WEEKLY COMPETITIVE REPORT'!P23/Y4</f>
        <v>5806.0109289617485</v>
      </c>
      <c r="Q23" s="14">
        <f>'WEEKLY COMPETITIVE REPORT'!Q23/Y4</f>
        <v>5180.079483358171</v>
      </c>
      <c r="R23" s="22">
        <f>'WEEKLY COMPETITIVE REPORT'!R23</f>
        <v>954</v>
      </c>
      <c r="S23" s="22">
        <f>'WEEKLY COMPETITIVE REPORT'!S23</f>
        <v>852</v>
      </c>
      <c r="T23" s="64">
        <f>'WEEKLY COMPETITIVE REPORT'!T23</f>
        <v>12.083433229441383</v>
      </c>
      <c r="U23" s="14">
        <f>'WEEKLY COMPETITIVE REPORT'!U23/Y4</f>
        <v>5180.079483358171</v>
      </c>
      <c r="V23" s="14">
        <f t="shared" si="4"/>
        <v>2903.0054644808743</v>
      </c>
      <c r="W23" s="25">
        <f t="shared" si="5"/>
        <v>10986.09041231992</v>
      </c>
      <c r="X23" s="22">
        <f>'WEEKLY COMPETITIVE REPORT'!X23</f>
        <v>852</v>
      </c>
      <c r="Y23" s="56">
        <f>'WEEKLY COMPETITIVE REPORT'!Y23</f>
        <v>1806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STREET DANCE 2</v>
      </c>
      <c r="D24" s="4" t="str">
        <f>'WEEKLY COMPETITIVE REPORT'!D24</f>
        <v>ULIČNI PLES 2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11</v>
      </c>
      <c r="I24" s="14">
        <f>'WEEKLY COMPETITIVE REPORT'!I24/Y4</f>
        <v>2131.1475409836066</v>
      </c>
      <c r="J24" s="14">
        <f>'WEEKLY COMPETITIVE REPORT'!J24/Y4</f>
        <v>1624.4411326378538</v>
      </c>
      <c r="K24" s="22">
        <f>'WEEKLY COMPETITIVE REPORT'!K24</f>
        <v>325</v>
      </c>
      <c r="L24" s="22">
        <f>'WEEKLY COMPETITIVE REPORT'!L24</f>
        <v>239</v>
      </c>
      <c r="M24" s="64">
        <f>'WEEKLY COMPETITIVE REPORT'!M24</f>
        <v>31.192660550458697</v>
      </c>
      <c r="N24" s="14">
        <f t="shared" si="3"/>
        <v>193.74068554396425</v>
      </c>
      <c r="O24" s="37">
        <f>'WEEKLY COMPETITIVE REPORT'!O24</f>
        <v>11</v>
      </c>
      <c r="P24" s="14">
        <f>'WEEKLY COMPETITIVE REPORT'!P24/Y4</f>
        <v>5336.562344759066</v>
      </c>
      <c r="Q24" s="14">
        <f>'WEEKLY COMPETITIVE REPORT'!Q24/Y4</f>
        <v>4251.117734724292</v>
      </c>
      <c r="R24" s="22">
        <f>'WEEKLY COMPETITIVE REPORT'!R24</f>
        <v>877</v>
      </c>
      <c r="S24" s="22">
        <f>'WEEKLY COMPETITIVE REPORT'!S24</f>
        <v>735</v>
      </c>
      <c r="T24" s="64">
        <f>'WEEKLY COMPETITIVE REPORT'!T24</f>
        <v>25.53315804849548</v>
      </c>
      <c r="U24" s="14">
        <f>'WEEKLY COMPETITIVE REPORT'!U24/Y4</f>
        <v>88114.75409836066</v>
      </c>
      <c r="V24" s="14">
        <f t="shared" si="4"/>
        <v>485.1420313417333</v>
      </c>
      <c r="W24" s="25">
        <f t="shared" si="5"/>
        <v>93451.31644311972</v>
      </c>
      <c r="X24" s="22">
        <f>'WEEKLY COMPETITIVE REPORT'!X24</f>
        <v>13813</v>
      </c>
      <c r="Y24" s="56">
        <f>'WEEKLY COMPETITIVE REPORT'!Y24</f>
        <v>14690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INTOUCHABLES</v>
      </c>
      <c r="D25" s="4" t="str">
        <f>'WEEKLY COMPETITIVE REPORT'!D25</f>
        <v>PRIJATELJA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4</v>
      </c>
      <c r="I25" s="14">
        <f>'WEEKLY COMPETITIVE REPORT'!I25/Y4</f>
        <v>1787.1336313959264</v>
      </c>
      <c r="J25" s="14">
        <f>'WEEKLY COMPETITIVE REPORT'!J25/Y4</f>
        <v>2542.2255340288125</v>
      </c>
      <c r="K25" s="22">
        <f>'WEEKLY COMPETITIVE REPORT'!K25</f>
        <v>297</v>
      </c>
      <c r="L25" s="22">
        <f>'WEEKLY COMPETITIVE REPORT'!L25</f>
        <v>439</v>
      </c>
      <c r="M25" s="64">
        <f>'WEEKLY COMPETITIVE REPORT'!M25</f>
        <v>-29.702002931118713</v>
      </c>
      <c r="N25" s="14">
        <f t="shared" si="3"/>
        <v>446.7834078489816</v>
      </c>
      <c r="O25" s="37">
        <f>'WEEKLY COMPETITIVE REPORT'!O25</f>
        <v>4</v>
      </c>
      <c r="P25" s="14">
        <f>'WEEKLY COMPETITIVE REPORT'!P25/Y4</f>
        <v>4201.440635866865</v>
      </c>
      <c r="Q25" s="14">
        <f>'WEEKLY COMPETITIVE REPORT'!Q25/Y4</f>
        <v>5730.2533532041725</v>
      </c>
      <c r="R25" s="22">
        <f>'WEEKLY COMPETITIVE REPORT'!R25</f>
        <v>697</v>
      </c>
      <c r="S25" s="22">
        <f>'WEEKLY COMPETITIVE REPORT'!S25</f>
        <v>1007</v>
      </c>
      <c r="T25" s="64">
        <f>'WEEKLY COMPETITIVE REPORT'!T25</f>
        <v>-26.67967056783702</v>
      </c>
      <c r="U25" s="14">
        <f>'WEEKLY COMPETITIVE REPORT'!U25/Y4</f>
        <v>50145.30551415797</v>
      </c>
      <c r="V25" s="14">
        <f t="shared" si="4"/>
        <v>1050.3601589667162</v>
      </c>
      <c r="W25" s="25">
        <f t="shared" si="5"/>
        <v>54346.74615002483</v>
      </c>
      <c r="X25" s="22">
        <f>'WEEKLY COMPETITIVE REPORT'!X25</f>
        <v>8300</v>
      </c>
      <c r="Y25" s="56">
        <f>'WEEKLY COMPETITIVE REPORT'!Y25</f>
        <v>8997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AVENGERS</v>
      </c>
      <c r="D26" s="4" t="str">
        <f>'WEEKLY COMPETITIVE REPORT'!D26</f>
        <v>MAŠČEVALCI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8</v>
      </c>
      <c r="H26" s="37">
        <f>'WEEKLY COMPETITIVE REPORT'!H26</f>
        <v>14</v>
      </c>
      <c r="I26" s="14">
        <f>'WEEKLY COMPETITIVE REPORT'!I26/Y4</f>
        <v>1105.3154495777446</v>
      </c>
      <c r="J26" s="14">
        <f>'WEEKLY COMPETITIVE REPORT'!J26/Y4</f>
        <v>1544.9577744659712</v>
      </c>
      <c r="K26" s="22">
        <f>'WEEKLY COMPETITIVE REPORT'!K26</f>
        <v>170</v>
      </c>
      <c r="L26" s="22">
        <f>'WEEKLY COMPETITIVE REPORT'!L26</f>
        <v>265</v>
      </c>
      <c r="M26" s="64">
        <f>'WEEKLY COMPETITIVE REPORT'!M26</f>
        <v>-28.45659163987139</v>
      </c>
      <c r="N26" s="14">
        <f t="shared" si="3"/>
        <v>78.95110354126747</v>
      </c>
      <c r="O26" s="37">
        <f>'WEEKLY COMPETITIVE REPORT'!O26</f>
        <v>14</v>
      </c>
      <c r="P26" s="14">
        <f>'WEEKLY COMPETITIVE REPORT'!P26/Y4</f>
        <v>2841.530054644809</v>
      </c>
      <c r="Q26" s="14">
        <f>'WEEKLY COMPETITIVE REPORT'!Q26/Y4</f>
        <v>2421.7585692995526</v>
      </c>
      <c r="R26" s="22">
        <f>'WEEKLY COMPETITIVE REPORT'!R26</f>
        <v>486</v>
      </c>
      <c r="S26" s="22">
        <f>'WEEKLY COMPETITIVE REPORT'!S26</f>
        <v>434</v>
      </c>
      <c r="T26" s="64">
        <f>'WEEKLY COMPETITIVE REPORT'!T26</f>
        <v>17.33333333333333</v>
      </c>
      <c r="U26" s="14">
        <f>'WEEKLY COMPETITIVE REPORT'!U26/Y4</f>
        <v>160000</v>
      </c>
      <c r="V26" s="14">
        <f t="shared" si="4"/>
        <v>202.96643247462922</v>
      </c>
      <c r="W26" s="25">
        <f t="shared" si="5"/>
        <v>162841.5300546448</v>
      </c>
      <c r="X26" s="22">
        <f>'WEEKLY COMPETITIVE REPORT'!X26</f>
        <v>24903</v>
      </c>
      <c r="Y26" s="56">
        <f>'WEEKLY COMPETITIVE REPORT'!Y26</f>
        <v>25389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LE GAMIN AU VÉLO</v>
      </c>
      <c r="D27" s="4" t="str">
        <f>'WEEKLY COMPETITIVE REPORT'!D27</f>
        <v>FANT S KOLESOM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848.2364629905613</v>
      </c>
      <c r="J27" s="14">
        <f>'WEEKLY COMPETITIVE REPORT'!J27/Y17</f>
        <v>0</v>
      </c>
      <c r="K27" s="22">
        <f>'WEEKLY COMPETITIVE REPORT'!K27</f>
        <v>153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848.2364629905613</v>
      </c>
      <c r="O27" s="37">
        <f>'WEEKLY COMPETITIVE REPORT'!O27</f>
        <v>1</v>
      </c>
      <c r="P27" s="14">
        <f>'WEEKLY COMPETITIVE REPORT'!P27/Y4</f>
        <v>1715.1018380526577</v>
      </c>
      <c r="Q27" s="14">
        <f>'WEEKLY COMPETITIVE REPORT'!Q27/Y17</f>
        <v>0</v>
      </c>
      <c r="R27" s="22">
        <f>'WEEKLY COMPETITIVE REPORT'!R27</f>
        <v>315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0.20406699789991292</v>
      </c>
      <c r="V27" s="14">
        <f t="shared" si="4"/>
        <v>1715.1018380526577</v>
      </c>
      <c r="W27" s="25">
        <f t="shared" si="5"/>
        <v>1715.3059050505576</v>
      </c>
      <c r="X27" s="22">
        <f>'WEEKLY COMPETITIVE REPORT'!X27</f>
        <v>1945</v>
      </c>
      <c r="Y27" s="56">
        <f>'WEEKLY COMPETITIVE REPORT'!Y27</f>
        <v>2260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THE CABIN IN THE WOODS</v>
      </c>
      <c r="D28" s="4" t="str">
        <f>'WEEKLY COMPETITIVE REPORT'!D28</f>
        <v>KOČA V GOZDU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8</v>
      </c>
      <c r="H28" s="37">
        <f>'WEEKLY COMPETITIVE REPORT'!H28</f>
        <v>4</v>
      </c>
      <c r="I28" s="14">
        <f>'WEEKLY COMPETITIVE REPORT'!I28/Y4</f>
        <v>772.4788872329856</v>
      </c>
      <c r="J28" s="14">
        <f>'WEEKLY COMPETITIVE REPORT'!J28/Y17</f>
        <v>0.029657327255032527</v>
      </c>
      <c r="K28" s="22">
        <f>'WEEKLY COMPETITIVE REPORT'!K28</f>
        <v>131</v>
      </c>
      <c r="L28" s="22">
        <f>'WEEKLY COMPETITIVE REPORT'!L28</f>
        <v>118</v>
      </c>
      <c r="M28" s="64">
        <f>'WEEKLY COMPETITIVE REPORT'!M28</f>
        <v>7.426597582037985</v>
      </c>
      <c r="N28" s="14">
        <f t="shared" si="3"/>
        <v>193.1197218082464</v>
      </c>
      <c r="O28" s="37">
        <f>'WEEKLY COMPETITIVE REPORT'!O28</f>
        <v>4</v>
      </c>
      <c r="P28" s="14">
        <f>'WEEKLY COMPETITIVE REPORT'!P28/Y4</f>
        <v>1536.2642821659215</v>
      </c>
      <c r="Q28" s="14">
        <f>'WEEKLY COMPETITIVE REPORT'!Q28/Y17</f>
        <v>0.04763612149772064</v>
      </c>
      <c r="R28" s="22">
        <f>'WEEKLY COMPETITIVE REPORT'!R28</f>
        <v>291</v>
      </c>
      <c r="S28" s="22">
        <f>'WEEKLY COMPETITIVE REPORT'!S28</f>
        <v>203</v>
      </c>
      <c r="T28" s="64">
        <f>'WEEKLY COMPETITIVE REPORT'!T28</f>
        <v>33.01075268817203</v>
      </c>
      <c r="U28" s="14">
        <f>'WEEKLY COMPETITIVE REPORT'!U28/Y17</f>
        <v>1.357373354504943</v>
      </c>
      <c r="V28" s="14">
        <f t="shared" si="4"/>
        <v>384.06607054148037</v>
      </c>
      <c r="W28" s="25">
        <f t="shared" si="5"/>
        <v>1537.6216555204264</v>
      </c>
      <c r="X28" s="22">
        <f>'WEEKLY COMPETITIVE REPORT'!X28</f>
        <v>5942</v>
      </c>
      <c r="Y28" s="56">
        <f>'WEEKLY COMPETITIVE REPORT'!Y28</f>
        <v>6233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CESARE DEVE MORIRE</v>
      </c>
      <c r="D29" s="4" t="str">
        <f>'WEEKLY COMPETITIVE REPORT'!D29</f>
        <v>CEZAR MORA UMRETI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2</v>
      </c>
      <c r="H29" s="37">
        <f>'WEEKLY COMPETITIVE REPORT'!H29</f>
        <v>1</v>
      </c>
      <c r="I29" s="14">
        <f>'WEEKLY COMPETITIVE REPORT'!I29/Y4</f>
        <v>337.80427223050174</v>
      </c>
      <c r="J29" s="14">
        <f>'WEEKLY COMPETITIVE REPORT'!J29/Y17</f>
        <v>0.009834554115658454</v>
      </c>
      <c r="K29" s="22">
        <f>'WEEKLY COMPETITIVE REPORT'!K29</f>
        <v>65</v>
      </c>
      <c r="L29" s="22">
        <f>'WEEKLY COMPETITIVE REPORT'!L29</f>
        <v>46</v>
      </c>
      <c r="M29" s="64">
        <f>'WEEKLY COMPETITIVE REPORT'!M29</f>
        <v>41.666666666666686</v>
      </c>
      <c r="N29" s="14">
        <f t="shared" si="3"/>
        <v>337.80427223050174</v>
      </c>
      <c r="O29" s="37">
        <f>'WEEKLY COMPETITIVE REPORT'!O29</f>
        <v>1</v>
      </c>
      <c r="P29" s="14">
        <f>'WEEKLY COMPETITIVE REPORT'!P29/Y4</f>
        <v>765.0273224043716</v>
      </c>
      <c r="Q29" s="14">
        <f>'WEEKLY COMPETITIVE REPORT'!Q29/Y17</f>
        <v>0.0287865594427086</v>
      </c>
      <c r="R29" s="22">
        <f>'WEEKLY COMPETITIVE REPORT'!R29</f>
        <v>145</v>
      </c>
      <c r="S29" s="22">
        <f>'WEEKLY COMPETITIVE REPORT'!S29</f>
        <v>272</v>
      </c>
      <c r="T29" s="64">
        <f>'WEEKLY COMPETITIVE REPORT'!T29</f>
        <v>9.608540925266908</v>
      </c>
      <c r="U29" s="14">
        <f>'WEEKLY COMPETITIVE REPORT'!U29/Y4</f>
        <v>697.9632389468455</v>
      </c>
      <c r="V29" s="14">
        <f t="shared" si="4"/>
        <v>765.0273224043716</v>
      </c>
      <c r="W29" s="25">
        <f t="shared" si="5"/>
        <v>1462.9905613512171</v>
      </c>
      <c r="X29" s="22">
        <f>'WEEKLY COMPETITIVE REPORT'!X29</f>
        <v>272</v>
      </c>
      <c r="Y29" s="56">
        <f>'WEEKLY COMPETITIVE REPORT'!Y29</f>
        <v>417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127</v>
      </c>
      <c r="I34" s="32">
        <f>SUM(I14:I33)</f>
        <v>64263.537009438645</v>
      </c>
      <c r="J34" s="31">
        <f>SUM(J14:J33)</f>
        <v>72737.24763892558</v>
      </c>
      <c r="K34" s="31">
        <f>SUM(K14:K33)</f>
        <v>10038</v>
      </c>
      <c r="L34" s="31">
        <f>SUM(L14:L33)</f>
        <v>11613</v>
      </c>
      <c r="M34" s="64">
        <f>'WEEKLY COMPETITIVE REPORT'!M34</f>
        <v>-77.78612518245042</v>
      </c>
      <c r="N34" s="32">
        <f>I34/H34</f>
        <v>506.01210243652474</v>
      </c>
      <c r="O34" s="40">
        <f>'WEEKLY COMPETITIVE REPORT'!O34</f>
        <v>128</v>
      </c>
      <c r="P34" s="31">
        <f>SUM(P14:P33)</f>
        <v>147261.54992548435</v>
      </c>
      <c r="Q34" s="31">
        <f>SUM(Q14:Q33)</f>
        <v>133039.07294528405</v>
      </c>
      <c r="R34" s="31">
        <f>SUM(R14:R33)</f>
        <v>25790</v>
      </c>
      <c r="S34" s="31">
        <f>SUM(S14:S33)</f>
        <v>23922</v>
      </c>
      <c r="T34" s="65">
        <f>P34/Q34-100%</f>
        <v>0.10690451057224126</v>
      </c>
      <c r="U34" s="31">
        <f>SUM(U14:U33)</f>
        <v>1243368.4268154143</v>
      </c>
      <c r="V34" s="32">
        <f>P34/O34</f>
        <v>1150.4808587928464</v>
      </c>
      <c r="W34" s="31">
        <f>SUM(W14:W33)</f>
        <v>1390629.9767408986</v>
      </c>
      <c r="X34" s="31">
        <f>SUM(X14:X33)</f>
        <v>222846</v>
      </c>
      <c r="Y34" s="35">
        <f>SUM(Y14:Y33)</f>
        <v>248636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2012-06-28T11:11:18Z</dcterms:modified>
  <cp:category/>
  <cp:version/>
  <cp:contentType/>
  <cp:contentStatus/>
</cp:coreProperties>
</file>